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https://d.docs.live.net/18fef2d16f646e6f/5. Assistant Professor ISEG/8. EQR (Equity Research) MFIN/4. EQR (Fall 2020)/Lectures/5. Financial Reporting and Analysis/"/>
    </mc:Choice>
  </mc:AlternateContent>
  <xr:revisionPtr revIDLastSave="2" documentId="13_ncr:1_{D90EAA16-0407-417C-BBDE-FFB8197E7966}" xr6:coauthVersionLast="45" xr6:coauthVersionMax="45" xr10:uidLastSave="{055D6A62-4301-4BAC-843A-F2F5A405C628}"/>
  <bookViews>
    <workbookView xWindow="-120" yWindow="-120" windowWidth="29040" windowHeight="15840" xr2:uid="{00000000-000D-0000-FFFF-FFFF00000000}"/>
  </bookViews>
  <sheets>
    <sheet name="Financials" sheetId="3" r:id="rId1"/>
    <sheet name="Assumptions" sheetId="4" r:id="rId2"/>
    <sheet name="Revenues" sheetId="7" r:id="rId3"/>
    <sheet name="BAL" sheetId="5" r:id="rId4"/>
    <sheet name="IS" sheetId="6" r:id="rId5"/>
    <sheet name="CF" sheetId="9" r:id="rId6"/>
    <sheet name="Ratios" sheetId="8" r:id="rId7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7" l="1"/>
  <c r="F6" i="7" s="1"/>
  <c r="G6" i="7" s="1"/>
  <c r="H6" i="7" s="1"/>
  <c r="I6" i="7" s="1"/>
  <c r="C20" i="9" l="1"/>
  <c r="C19" i="9"/>
  <c r="C17" i="9"/>
  <c r="C15" i="9"/>
  <c r="C14" i="9"/>
  <c r="C13" i="9"/>
  <c r="C12" i="9"/>
  <c r="C11" i="9"/>
  <c r="C10" i="9"/>
  <c r="C9" i="9"/>
  <c r="C8" i="9"/>
  <c r="C7" i="9"/>
  <c r="C6" i="9"/>
  <c r="C5" i="9"/>
  <c r="C4" i="9"/>
  <c r="I3" i="9"/>
  <c r="H3" i="9"/>
  <c r="G3" i="9"/>
  <c r="F3" i="9"/>
  <c r="E3" i="9"/>
  <c r="D3" i="9"/>
  <c r="C3" i="9"/>
  <c r="C7" i="4" l="1"/>
  <c r="D5" i="4"/>
  <c r="D4" i="4"/>
  <c r="I24" i="7" l="1"/>
  <c r="H24" i="7"/>
  <c r="G24" i="7"/>
  <c r="F24" i="7"/>
  <c r="E24" i="7"/>
  <c r="D24" i="7"/>
  <c r="D22" i="7"/>
  <c r="E22" i="7" s="1"/>
  <c r="F22" i="7" s="1"/>
  <c r="G22" i="7" s="1"/>
  <c r="H22" i="7" s="1"/>
  <c r="I22" i="7" s="1"/>
  <c r="I10" i="7"/>
  <c r="H10" i="7"/>
  <c r="G10" i="7"/>
  <c r="F10" i="7"/>
  <c r="E10" i="7"/>
  <c r="D10" i="7"/>
  <c r="I7" i="7"/>
  <c r="H7" i="7"/>
  <c r="G7" i="7"/>
  <c r="F7" i="7"/>
  <c r="E7" i="7"/>
  <c r="D7" i="7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27" i="6"/>
  <c r="D27" i="6"/>
  <c r="E27" i="6"/>
  <c r="F27" i="6"/>
  <c r="G27" i="6"/>
  <c r="H27" i="6"/>
  <c r="I27" i="6"/>
  <c r="B5" i="6"/>
  <c r="C5" i="6"/>
  <c r="B6" i="6"/>
  <c r="C6" i="6"/>
  <c r="B7" i="6"/>
  <c r="C7" i="6"/>
  <c r="B8" i="6"/>
  <c r="B9" i="6"/>
  <c r="B10" i="6"/>
  <c r="B11" i="6"/>
  <c r="B12" i="6"/>
  <c r="B13" i="6"/>
  <c r="B14" i="6"/>
  <c r="B15" i="6"/>
  <c r="B16" i="6"/>
  <c r="B17" i="6"/>
  <c r="B18" i="6"/>
  <c r="C18" i="6"/>
  <c r="B19" i="6"/>
  <c r="B20" i="6"/>
  <c r="B22" i="6"/>
  <c r="C3" i="6"/>
  <c r="C2" i="8" s="1"/>
  <c r="D3" i="6"/>
  <c r="D2" i="8" s="1"/>
  <c r="E3" i="6"/>
  <c r="E2" i="8" s="1"/>
  <c r="F3" i="6"/>
  <c r="F2" i="8" s="1"/>
  <c r="G3" i="6"/>
  <c r="G2" i="8" s="1"/>
  <c r="H3" i="6"/>
  <c r="H2" i="8" s="1"/>
  <c r="I3" i="6"/>
  <c r="I2" i="8" s="1"/>
  <c r="B5" i="5"/>
  <c r="B35" i="5" s="1"/>
  <c r="C5" i="5"/>
  <c r="B6" i="5"/>
  <c r="B36" i="5" s="1"/>
  <c r="C6" i="5"/>
  <c r="B7" i="5"/>
  <c r="B37" i="5" s="1"/>
  <c r="C7" i="5"/>
  <c r="B8" i="5"/>
  <c r="B38" i="5" s="1"/>
  <c r="C8" i="5"/>
  <c r="B9" i="5"/>
  <c r="B39" i="5" s="1"/>
  <c r="C9" i="5"/>
  <c r="B10" i="5"/>
  <c r="B40" i="5" s="1"/>
  <c r="C10" i="5"/>
  <c r="B11" i="5"/>
  <c r="B41" i="5" s="1"/>
  <c r="C11" i="5"/>
  <c r="B12" i="5"/>
  <c r="B42" i="5" s="1"/>
  <c r="C12" i="5"/>
  <c r="B13" i="5"/>
  <c r="B43" i="5" s="1"/>
  <c r="C13" i="5"/>
  <c r="B14" i="5"/>
  <c r="B44" i="5" s="1"/>
  <c r="C14" i="5"/>
  <c r="B15" i="5"/>
  <c r="B45" i="5" s="1"/>
  <c r="C15" i="5"/>
  <c r="B16" i="5"/>
  <c r="B46" i="5" s="1"/>
  <c r="B17" i="5"/>
  <c r="B47" i="5" s="1"/>
  <c r="B18" i="5"/>
  <c r="B48" i="5" s="1"/>
  <c r="C18" i="5"/>
  <c r="B19" i="5"/>
  <c r="B49" i="5" s="1"/>
  <c r="C19" i="5"/>
  <c r="B20" i="5"/>
  <c r="B50" i="5" s="1"/>
  <c r="B21" i="5"/>
  <c r="B51" i="5" s="1"/>
  <c r="B22" i="5"/>
  <c r="B52" i="5" s="1"/>
  <c r="C22" i="5"/>
  <c r="B23" i="5"/>
  <c r="B53" i="5" s="1"/>
  <c r="C23" i="5"/>
  <c r="B24" i="5"/>
  <c r="B54" i="5" s="1"/>
  <c r="C24" i="5"/>
  <c r="B25" i="5"/>
  <c r="B55" i="5" s="1"/>
  <c r="C25" i="5"/>
  <c r="B26" i="5"/>
  <c r="B56" i="5" s="1"/>
  <c r="C26" i="5"/>
  <c r="B27" i="5"/>
  <c r="B57" i="5" s="1"/>
  <c r="C27" i="5"/>
  <c r="B28" i="5"/>
  <c r="B58" i="5" s="1"/>
  <c r="C28" i="5"/>
  <c r="B29" i="5"/>
  <c r="B59" i="5" s="1"/>
  <c r="D3" i="5"/>
  <c r="D33" i="5" s="1"/>
  <c r="E3" i="5"/>
  <c r="E33" i="5" s="1"/>
  <c r="F3" i="5"/>
  <c r="F33" i="5" s="1"/>
  <c r="G3" i="5"/>
  <c r="G33" i="5" s="1"/>
  <c r="H3" i="5"/>
  <c r="H33" i="5" s="1"/>
  <c r="I3" i="5"/>
  <c r="I33" i="5" s="1"/>
  <c r="C3" i="5"/>
  <c r="C33" i="5" s="1"/>
  <c r="B4" i="5"/>
  <c r="B34" i="5" s="1"/>
  <c r="C4" i="5"/>
  <c r="C11" i="6"/>
  <c r="C16" i="5"/>
  <c r="C21" i="5"/>
  <c r="C46" i="5" l="1"/>
  <c r="C4" i="8"/>
  <c r="C44" i="5"/>
  <c r="C34" i="5"/>
  <c r="C36" i="5"/>
  <c r="C35" i="5"/>
  <c r="C16" i="6"/>
  <c r="C10" i="6"/>
  <c r="C9" i="6"/>
  <c r="C58" i="5"/>
  <c r="C57" i="5"/>
  <c r="C56" i="5"/>
  <c r="C55" i="5"/>
  <c r="C54" i="5"/>
  <c r="C53" i="5"/>
  <c r="C52" i="5"/>
  <c r="C51" i="5"/>
  <c r="C49" i="5"/>
  <c r="C48" i="5"/>
  <c r="C43" i="5"/>
  <c r="C40" i="5"/>
  <c r="C39" i="5"/>
  <c r="C4" i="6"/>
  <c r="C29" i="6" s="1"/>
  <c r="C45" i="5"/>
  <c r="C42" i="5"/>
  <c r="C41" i="5"/>
  <c r="C38" i="5"/>
  <c r="C37" i="5"/>
  <c r="C12" i="6"/>
  <c r="C13" i="6"/>
  <c r="C36" i="6" l="1"/>
  <c r="C31" i="6"/>
  <c r="C8" i="8"/>
  <c r="C50" i="6"/>
  <c r="C8" i="6"/>
  <c r="D8" i="4"/>
  <c r="C30" i="6"/>
  <c r="C28" i="6" s="1"/>
  <c r="C32" i="6"/>
  <c r="C37" i="6"/>
  <c r="C42" i="6"/>
  <c r="C33" i="6"/>
  <c r="C35" i="6"/>
  <c r="C34" i="6"/>
  <c r="C40" i="6"/>
  <c r="C14" i="6"/>
  <c r="C38" i="6" s="1"/>
  <c r="C17" i="6" l="1"/>
  <c r="C41" i="6" s="1"/>
  <c r="C15" i="6"/>
  <c r="C39" i="6" s="1"/>
  <c r="C19" i="6"/>
  <c r="C43" i="6" s="1"/>
  <c r="C20" i="6" l="1"/>
  <c r="C44" i="6" l="1"/>
  <c r="C21" i="6"/>
  <c r="C22" i="6"/>
  <c r="C45" i="6" l="1"/>
  <c r="C49" i="6" s="1"/>
  <c r="C22" i="8"/>
  <c r="C20" i="5"/>
  <c r="C50" i="5" s="1"/>
  <c r="C29" i="5" l="1"/>
  <c r="C59" i="5" s="1"/>
  <c r="C17" i="5"/>
  <c r="C47" i="5" l="1"/>
  <c r="C51" i="6"/>
  <c r="C48" i="6"/>
</calcChain>
</file>

<file path=xl/sharedStrings.xml><?xml version="1.0" encoding="utf-8"?>
<sst xmlns="http://schemas.openxmlformats.org/spreadsheetml/2006/main" count="303" uniqueCount="172">
  <si>
    <t>Intangibles</t>
  </si>
  <si>
    <t>Inventories</t>
  </si>
  <si>
    <t>Receivables</t>
  </si>
  <si>
    <t>Other assets</t>
  </si>
  <si>
    <t>Reserves</t>
  </si>
  <si>
    <t>Payables</t>
  </si>
  <si>
    <t>Other liabilities</t>
  </si>
  <si>
    <t>- D&amp;A</t>
  </si>
  <si>
    <t>= EBIT</t>
  </si>
  <si>
    <t>- Interest</t>
  </si>
  <si>
    <t>=EBT</t>
  </si>
  <si>
    <t>- Taxes</t>
  </si>
  <si>
    <t>= Net Income</t>
  </si>
  <si>
    <t>ROE</t>
  </si>
  <si>
    <t>Operating Activities</t>
  </si>
  <si>
    <t>Investment Activities</t>
  </si>
  <si>
    <t>Financing Activities</t>
  </si>
  <si>
    <t>Change in Cash</t>
  </si>
  <si>
    <t>-Income Tax</t>
  </si>
  <si>
    <t>-CAPEX</t>
  </si>
  <si>
    <t>+-Other Inv.</t>
  </si>
  <si>
    <t>-Dividends</t>
  </si>
  <si>
    <t>Begining</t>
  </si>
  <si>
    <t>End</t>
  </si>
  <si>
    <t>NWC</t>
  </si>
  <si>
    <r>
      <t>-D</t>
    </r>
    <r>
      <rPr>
        <sz val="11"/>
        <color theme="1"/>
        <rFont val="Calibri"/>
        <family val="2"/>
        <scheme val="minor"/>
      </rPr>
      <t>NWC</t>
    </r>
  </si>
  <si>
    <r>
      <t>-D</t>
    </r>
    <r>
      <rPr>
        <sz val="11"/>
        <color theme="1"/>
        <rFont val="Calibri"/>
        <family val="2"/>
        <scheme val="minor"/>
      </rPr>
      <t>Debt</t>
    </r>
  </si>
  <si>
    <t>ASSETS</t>
  </si>
  <si>
    <t>EQUITY</t>
  </si>
  <si>
    <t>LIABILITIES</t>
  </si>
  <si>
    <t>DSO</t>
  </si>
  <si>
    <t>ASK Europe</t>
  </si>
  <si>
    <t>RPK Europe</t>
  </si>
  <si>
    <t>Yield - Europe</t>
  </si>
  <si>
    <t>Yield - Africa &amp; M-E</t>
  </si>
  <si>
    <t xml:space="preserve"> -Fuel</t>
  </si>
  <si>
    <t xml:space="preserve"> -Staff</t>
  </si>
  <si>
    <t xml:space="preserve"> -Fees&amp;Charges</t>
  </si>
  <si>
    <t xml:space="preserve"> -Maint&amp;Repair</t>
  </si>
  <si>
    <t xml:space="preserve"> =EBITDAR</t>
  </si>
  <si>
    <t xml:space="preserve"> -Rent Costs</t>
  </si>
  <si>
    <t xml:space="preserve"> -Other Costs</t>
  </si>
  <si>
    <t xml:space="preserve"> =EBITDA</t>
  </si>
  <si>
    <t>Aircrafts &amp; Engines</t>
  </si>
  <si>
    <t>Spare parts</t>
  </si>
  <si>
    <t>PP&amp;E</t>
  </si>
  <si>
    <t>Deferred charges</t>
  </si>
  <si>
    <t>Issued Capital</t>
  </si>
  <si>
    <t>Net profit/loss</t>
  </si>
  <si>
    <t>Pension provisions</t>
  </si>
  <si>
    <t>Borrowings</t>
  </si>
  <si>
    <t>Income Tax Oblig.</t>
  </si>
  <si>
    <t>+EBIT</t>
  </si>
  <si>
    <t>+D&amp;A</t>
  </si>
  <si>
    <t>-Interest paid</t>
  </si>
  <si>
    <t>Other fin. Liabil.</t>
  </si>
  <si>
    <t>2017F</t>
  </si>
  <si>
    <t>2018F</t>
  </si>
  <si>
    <t>2019F</t>
  </si>
  <si>
    <t>AFS</t>
  </si>
  <si>
    <t>Financial Assets FV</t>
  </si>
  <si>
    <t>Cash &amp; Equiv.</t>
  </si>
  <si>
    <t>Goodwill</t>
  </si>
  <si>
    <t>+Traffic rev. EU</t>
  </si>
  <si>
    <t>+Traffic rev. ME&amp;A</t>
  </si>
  <si>
    <t>+Acilliary</t>
  </si>
  <si>
    <t>EQUITY + LIABILIT.</t>
  </si>
  <si>
    <t>CASH FLOW STATEMENT</t>
  </si>
  <si>
    <t>INCOME STATEMENT</t>
  </si>
  <si>
    <t>BALANCE SHEET</t>
  </si>
  <si>
    <t>Yield Company Europe</t>
  </si>
  <si>
    <t>PLF Europe - Company</t>
  </si>
  <si>
    <t>PLF ME&amp;A - Company</t>
  </si>
  <si>
    <t>PLF Europe</t>
  </si>
  <si>
    <t>PLF ME &amp; Africa</t>
  </si>
  <si>
    <t>RPK ME &amp; Africa</t>
  </si>
  <si>
    <t>ASK ME &amp; Africa</t>
  </si>
  <si>
    <t>Fleet</t>
  </si>
  <si>
    <t>ASK / year (millions)</t>
  </si>
  <si>
    <t>Revenues Europe</t>
  </si>
  <si>
    <t>Revenues ME&amp;A</t>
  </si>
  <si>
    <t>CAPEX Replacement</t>
  </si>
  <si>
    <t>CAPEX Expansion</t>
  </si>
  <si>
    <t>CAPEX Total</t>
  </si>
  <si>
    <t>D&amp;A</t>
  </si>
  <si>
    <t>Amortizations</t>
  </si>
  <si>
    <t>Depreciations PP&amp;E</t>
  </si>
  <si>
    <t>Depreciations Aircraft</t>
  </si>
  <si>
    <t xml:space="preserve">   PP&amp;E</t>
  </si>
  <si>
    <t xml:space="preserve">   Aircrafts</t>
  </si>
  <si>
    <t>2020F</t>
  </si>
  <si>
    <t>2021F</t>
  </si>
  <si>
    <t>2022F</t>
  </si>
  <si>
    <t>Payables / Revenues</t>
  </si>
  <si>
    <t>Inventory /Revenues</t>
  </si>
  <si>
    <t>Current Assets</t>
  </si>
  <si>
    <t>Current Liabilities</t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</si>
  <si>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NWC</t>
    </r>
  </si>
  <si>
    <t>BALANCE SHEET (Common-Size)</t>
  </si>
  <si>
    <t>INCOME STATEMENT (Common-Size)</t>
  </si>
  <si>
    <t>Total Revenues</t>
  </si>
  <si>
    <t>Assumption</t>
  </si>
  <si>
    <t>IATA Forecasts</t>
  </si>
  <si>
    <t xml:space="preserve">   Change from previous year</t>
  </si>
  <si>
    <t xml:space="preserve">   Change from industry targets</t>
  </si>
  <si>
    <t>In yellow are cells that can be used for sensitivity analysis, scenario analysis, and Monte Carlo Simulations</t>
  </si>
  <si>
    <t xml:space="preserve">   Tax rate</t>
  </si>
  <si>
    <t>Tax rate</t>
  </si>
  <si>
    <t>Interest Expense</t>
  </si>
  <si>
    <t>Traffic rev. EU</t>
  </si>
  <si>
    <t>Traffic rev. ME&amp;A</t>
  </si>
  <si>
    <t>Fuel</t>
  </si>
  <si>
    <t>Staff</t>
  </si>
  <si>
    <t>Other Costs</t>
  </si>
  <si>
    <t>Rent Costs</t>
  </si>
  <si>
    <t>See "Revenues"</t>
  </si>
  <si>
    <t>Payout Ratio</t>
  </si>
  <si>
    <t>Notes</t>
  </si>
  <si>
    <t>Acilliary EU</t>
  </si>
  <si>
    <t>Acilliary ME&amp;A</t>
  </si>
  <si>
    <t xml:space="preserve">% Rev </t>
  </si>
  <si>
    <t>YoY</t>
  </si>
  <si>
    <t>Fees&amp;Charges EU</t>
  </si>
  <si>
    <t>Fees&amp;Charges ME&amp;A</t>
  </si>
  <si>
    <t>Equal to 2016YE carying amount. Goodwill is not amortized, although IFRS impairment tests at least annually. No impairments are expected in the foreseen period.</t>
  </si>
  <si>
    <t>-</t>
  </si>
  <si>
    <t>The company has na inventory turnover similar to the industry average and is expected to keep the level of efficiency.</t>
  </si>
  <si>
    <t>% Trff</t>
  </si>
  <si>
    <t>days</t>
  </si>
  <si>
    <t xml:space="preserve">   NI/Sales</t>
  </si>
  <si>
    <t xml:space="preserve">   Asset Turnover</t>
  </si>
  <si>
    <t xml:space="preserve">   Equity Multiplier</t>
  </si>
  <si>
    <t>Maintenance&amp;Repair</t>
  </si>
  <si>
    <t>Key Financial Ratios</t>
  </si>
  <si>
    <t>Liquidity Ratios</t>
  </si>
  <si>
    <t>Current Ratio (x)</t>
  </si>
  <si>
    <t>Quick Ratio (x)</t>
  </si>
  <si>
    <t>Cash Ratio (x)</t>
  </si>
  <si>
    <t>Efficiency Ratios</t>
  </si>
  <si>
    <t>Total Assets Turnover (x)</t>
  </si>
  <si>
    <t>Accounts Receivables Turnover (x)</t>
  </si>
  <si>
    <t>Collection Period (days)</t>
  </si>
  <si>
    <t>Inventory Turnover (x)</t>
  </si>
  <si>
    <t>Days in Inventory (days)</t>
  </si>
  <si>
    <t>Payables Turnover (x)</t>
  </si>
  <si>
    <t>Payables Period (days)</t>
  </si>
  <si>
    <t>Operating Cycle (days)</t>
  </si>
  <si>
    <t>Cash Cycle (days)</t>
  </si>
  <si>
    <t>Assets Turnover</t>
  </si>
  <si>
    <t>Profitability Ratios</t>
  </si>
  <si>
    <t>Gross Profit Margin (%)</t>
  </si>
  <si>
    <t>EBITDA Margin (%)</t>
  </si>
  <si>
    <t>EBIT Margin (%)</t>
  </si>
  <si>
    <t>Net Profit Margin (%)</t>
  </si>
  <si>
    <t>ROA (%)</t>
  </si>
  <si>
    <t>ROCE (%)</t>
  </si>
  <si>
    <t>ROE (%)</t>
  </si>
  <si>
    <t>EPS (x)</t>
  </si>
  <si>
    <t>SG&amp;A/Sale (%)</t>
  </si>
  <si>
    <t>Solvency Ratios</t>
  </si>
  <si>
    <t>Long- and short-term Debt Ratio (%)</t>
  </si>
  <si>
    <t>Long-term Debt Ratio (%)</t>
  </si>
  <si>
    <t>Debt to Equity Ratio (x)</t>
  </si>
  <si>
    <t>Equity Multiplier (x)</t>
  </si>
  <si>
    <t>Debt to EBITDA</t>
  </si>
  <si>
    <t>Interest Coverage Ratio (x)</t>
  </si>
  <si>
    <t>Value Creation and Cash Flow Ratios</t>
  </si>
  <si>
    <t>Economic Value Added (EVA)</t>
  </si>
  <si>
    <t xml:space="preserve">Debt Coverage </t>
  </si>
  <si>
    <t>Cash to Income</t>
  </si>
  <si>
    <r>
      <t>Earnings Quality: CFO/(NP+D&amp;A+</t>
    </r>
    <r>
      <rPr>
        <sz val="7"/>
        <color theme="1"/>
        <rFont val="Calibri"/>
        <family val="2"/>
      </rPr>
      <t>Δ</t>
    </r>
    <r>
      <rPr>
        <sz val="7"/>
        <color theme="1"/>
        <rFont val="Cambria"/>
        <family val="1"/>
      </rPr>
      <t>NWC)</t>
    </r>
  </si>
  <si>
    <t>Assuming that they are operational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</si>
</sst>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0.0%"/>
    <numFmt numFmtId="165" formatCode="0.0"/>
    <numFmt numFmtId="166" formatCode="0.0000"/>
    <numFmt numFmtId="167" formatCode="\ @"/>
    <numFmt numFmtId="168" formatCode="#,##0;\(#,##0\)"/>
    <numFmt numFmtId="169" formatCode="0.000%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CC"/>
      <name val="Calibri"/>
      <family val="2"/>
      <scheme val="minor"/>
    </font>
    <font>
      <sz val="11"/>
      <color theme="1"/>
      <name val="Symbol"/>
      <family val="1"/>
      <charset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CC"/>
      <name val="Calibri"/>
      <family val="2"/>
      <scheme val="minor"/>
    </font>
    <font>
      <sz val="7"/>
      <color theme="1"/>
      <name val="Calibri"/>
      <family val="2"/>
    </font>
    <font>
      <sz val="7"/>
      <color theme="1"/>
      <name val="Cambria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CC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rgb="FF000000"/>
      <name val="Symbol"/>
      <family val="1"/>
      <charset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CC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CC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rgb="FF000000"/>
      <name val="Symbol"/>
      <family val="1"/>
      <charset val="2"/>
    </font>
    <font>
      <i/>
      <sz val="11"/>
      <color theme="1"/>
      <name val="Calibri"/>
      <family val="2"/>
      <scheme val="minor"/>
    </font>
    <font>
      <b/>
      <sz val="11"/>
      <color rgb="FF0000CC"/>
      <name val="Calibri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44546A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FF0000"/>
      </left>
      <right/>
      <top style="medium">
        <color indexed="64"/>
      </top>
      <bottom/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3">
    <xf numFmtId="0" fontId="0" fillId="0" borderId="0" xfId="0"/>
    <xf numFmtId="0" fontId="0" fillId="0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68" fontId="4" fillId="0" borderId="10" xfId="0" applyNumberFormat="1" applyFont="1" applyBorder="1" applyAlignment="1">
      <alignment vertical="center"/>
    </xf>
    <xf numFmtId="168" fontId="4" fillId="0" borderId="0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68" fontId="4" fillId="0" borderId="1" xfId="0" applyNumberFormat="1" applyFont="1" applyBorder="1" applyAlignment="1">
      <alignment vertical="center"/>
    </xf>
    <xf numFmtId="168" fontId="5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168" fontId="5" fillId="0" borderId="11" xfId="0" applyNumberFormat="1" applyFont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166" fontId="4" fillId="0" borderId="0" xfId="0" applyNumberFormat="1" applyFont="1" applyBorder="1" applyAlignment="1">
      <alignment horizontal="center" vertical="center"/>
    </xf>
    <xf numFmtId="166" fontId="4" fillId="0" borderId="13" xfId="0" applyNumberFormat="1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6" fontId="6" fillId="0" borderId="0" xfId="0" applyNumberFormat="1" applyFont="1" applyBorder="1" applyAlignment="1">
      <alignment horizontal="center" vertical="center"/>
    </xf>
    <xf numFmtId="49" fontId="4" fillId="0" borderId="4" xfId="0" applyNumberFormat="1" applyFont="1" applyFill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166" fontId="6" fillId="0" borderId="11" xfId="0" applyNumberFormat="1" applyFont="1" applyBorder="1" applyAlignment="1">
      <alignment horizontal="center" vertical="center"/>
    </xf>
    <xf numFmtId="164" fontId="4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167" fontId="4" fillId="0" borderId="4" xfId="0" applyNumberFormat="1" applyFont="1" applyFill="1" applyBorder="1" applyAlignment="1">
      <alignment vertical="center"/>
    </xf>
    <xf numFmtId="165" fontId="4" fillId="0" borderId="0" xfId="0" applyNumberFormat="1" applyFont="1" applyBorder="1" applyAlignment="1">
      <alignment horizontal="center" vertical="center"/>
    </xf>
    <xf numFmtId="165" fontId="4" fillId="0" borderId="13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166" fontId="5" fillId="0" borderId="11" xfId="0" applyNumberFormat="1" applyFont="1" applyBorder="1" applyAlignment="1">
      <alignment horizontal="center" vertical="center"/>
    </xf>
    <xf numFmtId="10" fontId="5" fillId="0" borderId="11" xfId="1" applyNumberFormat="1" applyFont="1" applyBorder="1" applyAlignment="1">
      <alignment horizontal="center" vertical="center"/>
    </xf>
    <xf numFmtId="10" fontId="5" fillId="0" borderId="14" xfId="1" applyNumberFormat="1" applyFont="1" applyBorder="1" applyAlignment="1">
      <alignment horizontal="center" vertical="center"/>
    </xf>
    <xf numFmtId="167" fontId="4" fillId="0" borderId="6" xfId="0" applyNumberFormat="1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65" fontId="4" fillId="0" borderId="10" xfId="0" applyNumberFormat="1" applyFont="1" applyBorder="1" applyAlignment="1">
      <alignment horizontal="center" vertical="center"/>
    </xf>
    <xf numFmtId="165" fontId="4" fillId="0" borderId="12" xfId="0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49" fontId="4" fillId="0" borderId="4" xfId="0" applyNumberFormat="1" applyFon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10" fontId="6" fillId="0" borderId="0" xfId="1" applyNumberFormat="1" applyFont="1" applyBorder="1" applyAlignment="1">
      <alignment horizontal="center" vertical="center"/>
    </xf>
    <xf numFmtId="10" fontId="6" fillId="0" borderId="13" xfId="1" applyNumberFormat="1" applyFont="1" applyBorder="1" applyAlignment="1">
      <alignment horizontal="center" vertical="center"/>
    </xf>
    <xf numFmtId="10" fontId="6" fillId="0" borderId="11" xfId="1" applyNumberFormat="1" applyFont="1" applyBorder="1" applyAlignment="1">
      <alignment horizontal="center" vertical="center"/>
    </xf>
    <xf numFmtId="10" fontId="6" fillId="0" borderId="14" xfId="1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vertical="center" wrapText="1"/>
    </xf>
    <xf numFmtId="1" fontId="4" fillId="0" borderId="0" xfId="0" applyNumberFormat="1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9" fontId="4" fillId="0" borderId="0" xfId="0" applyNumberFormat="1" applyFont="1" applyBorder="1" applyAlignment="1">
      <alignment horizontal="center" vertical="center"/>
    </xf>
    <xf numFmtId="3" fontId="6" fillId="0" borderId="0" xfId="1" applyNumberFormat="1" applyFont="1" applyBorder="1" applyAlignment="1">
      <alignment horizontal="center" vertical="center"/>
    </xf>
    <xf numFmtId="3" fontId="6" fillId="0" borderId="13" xfId="1" applyNumberFormat="1" applyFont="1" applyBorder="1" applyAlignment="1">
      <alignment horizontal="center" vertical="center"/>
    </xf>
    <xf numFmtId="3" fontId="6" fillId="0" borderId="11" xfId="1" applyNumberFormat="1" applyFont="1" applyBorder="1" applyAlignment="1">
      <alignment horizontal="center" vertical="center"/>
    </xf>
    <xf numFmtId="3" fontId="6" fillId="0" borderId="14" xfId="1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168" fontId="9" fillId="0" borderId="10" xfId="0" applyNumberFormat="1" applyFont="1" applyBorder="1" applyAlignment="1">
      <alignment vertical="center"/>
    </xf>
    <xf numFmtId="168" fontId="9" fillId="0" borderId="3" xfId="0" applyNumberFormat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168" fontId="9" fillId="0" borderId="0" xfId="0" applyNumberFormat="1" applyFont="1" applyBorder="1" applyAlignment="1">
      <alignment vertical="center"/>
    </xf>
    <xf numFmtId="168" fontId="9" fillId="0" borderId="5" xfId="0" applyNumberFormat="1" applyFont="1" applyBorder="1" applyAlignment="1">
      <alignment vertical="center"/>
    </xf>
    <xf numFmtId="168" fontId="9" fillId="0" borderId="0" xfId="0" applyNumberFormat="1" applyFont="1" applyFill="1" applyBorder="1" applyAlignment="1">
      <alignment vertical="center"/>
    </xf>
    <xf numFmtId="168" fontId="9" fillId="0" borderId="5" xfId="0" applyNumberFormat="1" applyFont="1" applyFill="1" applyBorder="1" applyAlignment="1">
      <alignment vertical="center"/>
    </xf>
    <xf numFmtId="0" fontId="9" fillId="0" borderId="6" xfId="0" applyFont="1" applyBorder="1" applyAlignment="1">
      <alignment vertical="center"/>
    </xf>
    <xf numFmtId="168" fontId="9" fillId="0" borderId="1" xfId="0" applyNumberFormat="1" applyFont="1" applyBorder="1" applyAlignment="1">
      <alignment vertical="center"/>
    </xf>
    <xf numFmtId="168" fontId="9" fillId="0" borderId="7" xfId="0" applyNumberFormat="1" applyFont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9" fillId="0" borderId="8" xfId="0" applyFont="1" applyBorder="1" applyAlignment="1">
      <alignment vertical="center"/>
    </xf>
    <xf numFmtId="168" fontId="9" fillId="0" borderId="11" xfId="0" applyNumberFormat="1" applyFont="1" applyBorder="1" applyAlignment="1">
      <alignment vertical="center"/>
    </xf>
    <xf numFmtId="168" fontId="9" fillId="0" borderId="9" xfId="0" applyNumberFormat="1" applyFont="1" applyBorder="1" applyAlignment="1">
      <alignment vertical="center"/>
    </xf>
    <xf numFmtId="0" fontId="8" fillId="0" borderId="8" xfId="0" applyFont="1" applyBorder="1" applyAlignment="1">
      <alignment vertical="center"/>
    </xf>
    <xf numFmtId="168" fontId="8" fillId="0" borderId="11" xfId="0" applyNumberFormat="1" applyFont="1" applyBorder="1" applyAlignment="1">
      <alignment vertical="center"/>
    </xf>
    <xf numFmtId="168" fontId="8" fillId="0" borderId="9" xfId="0" applyNumberFormat="1" applyFont="1" applyBorder="1" applyAlignment="1">
      <alignment vertical="center"/>
    </xf>
    <xf numFmtId="0" fontId="8" fillId="0" borderId="2" xfId="0" applyFont="1" applyBorder="1" applyAlignment="1">
      <alignment vertical="center"/>
    </xf>
    <xf numFmtId="168" fontId="8" fillId="0" borderId="10" xfId="0" applyNumberFormat="1" applyFont="1" applyBorder="1" applyAlignment="1">
      <alignment vertical="center"/>
    </xf>
    <xf numFmtId="168" fontId="8" fillId="0" borderId="3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8" fontId="8" fillId="0" borderId="0" xfId="0" applyNumberFormat="1" applyFont="1" applyBorder="1" applyAlignment="1">
      <alignment vertical="center"/>
    </xf>
    <xf numFmtId="168" fontId="8" fillId="0" borderId="5" xfId="0" applyNumberFormat="1" applyFont="1" applyBorder="1" applyAlignment="1">
      <alignment vertical="center"/>
    </xf>
    <xf numFmtId="168" fontId="9" fillId="0" borderId="1" xfId="0" applyNumberFormat="1" applyFont="1" applyFill="1" applyBorder="1" applyAlignment="1">
      <alignment vertical="center"/>
    </xf>
    <xf numFmtId="168" fontId="9" fillId="0" borderId="7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/>
    <xf numFmtId="164" fontId="9" fillId="0" borderId="10" xfId="1" applyNumberFormat="1" applyFont="1" applyBorder="1" applyAlignment="1">
      <alignment vertical="center"/>
    </xf>
    <xf numFmtId="164" fontId="9" fillId="0" borderId="3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vertical="center"/>
    </xf>
    <xf numFmtId="164" fontId="9" fillId="0" borderId="5" xfId="1" applyNumberFormat="1" applyFont="1" applyBorder="1" applyAlignment="1">
      <alignment vertical="center"/>
    </xf>
    <xf numFmtId="164" fontId="9" fillId="0" borderId="0" xfId="1" applyNumberFormat="1" applyFont="1" applyFill="1" applyBorder="1" applyAlignment="1">
      <alignment vertical="center"/>
    </xf>
    <xf numFmtId="164" fontId="9" fillId="0" borderId="5" xfId="1" applyNumberFormat="1" applyFont="1" applyFill="1" applyBorder="1" applyAlignment="1">
      <alignment vertical="center"/>
    </xf>
    <xf numFmtId="164" fontId="9" fillId="0" borderId="1" xfId="1" applyNumberFormat="1" applyFont="1" applyBorder="1" applyAlignment="1">
      <alignment vertical="center"/>
    </xf>
    <xf numFmtId="164" fontId="9" fillId="0" borderId="7" xfId="1" applyNumberFormat="1" applyFont="1" applyBorder="1" applyAlignment="1">
      <alignment vertical="center"/>
    </xf>
    <xf numFmtId="164" fontId="9" fillId="0" borderId="11" xfId="1" applyNumberFormat="1" applyFont="1" applyBorder="1" applyAlignment="1">
      <alignment vertical="center"/>
    </xf>
    <xf numFmtId="164" fontId="9" fillId="0" borderId="9" xfId="1" applyNumberFormat="1" applyFont="1" applyBorder="1" applyAlignment="1">
      <alignment vertical="center"/>
    </xf>
    <xf numFmtId="164" fontId="8" fillId="0" borderId="11" xfId="1" applyNumberFormat="1" applyFont="1" applyBorder="1" applyAlignment="1">
      <alignment vertical="center"/>
    </xf>
    <xf numFmtId="164" fontId="8" fillId="0" borderId="9" xfId="1" applyNumberFormat="1" applyFont="1" applyBorder="1" applyAlignment="1">
      <alignment vertical="center"/>
    </xf>
    <xf numFmtId="164" fontId="8" fillId="0" borderId="10" xfId="1" applyNumberFormat="1" applyFont="1" applyBorder="1" applyAlignment="1">
      <alignment vertical="center"/>
    </xf>
    <xf numFmtId="164" fontId="8" fillId="0" borderId="3" xfId="1" applyNumberFormat="1" applyFont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8" fillId="0" borderId="5" xfId="1" applyNumberFormat="1" applyFont="1" applyBorder="1" applyAlignment="1">
      <alignment vertical="center"/>
    </xf>
    <xf numFmtId="164" fontId="9" fillId="0" borderId="1" xfId="1" applyNumberFormat="1" applyFont="1" applyFill="1" applyBorder="1" applyAlignment="1">
      <alignment vertical="center"/>
    </xf>
    <xf numFmtId="164" fontId="9" fillId="0" borderId="7" xfId="1" applyNumberFormat="1" applyFont="1" applyFill="1" applyBorder="1" applyAlignment="1">
      <alignment vertical="center"/>
    </xf>
    <xf numFmtId="0" fontId="11" fillId="5" borderId="2" xfId="0" applyFont="1" applyFill="1" applyBorder="1" applyAlignment="1">
      <alignment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164" fontId="4" fillId="0" borderId="10" xfId="1" applyNumberFormat="1" applyFont="1" applyBorder="1" applyAlignment="1">
      <alignment vertical="center"/>
    </xf>
    <xf numFmtId="164" fontId="4" fillId="0" borderId="1" xfId="1" applyNumberFormat="1" applyFont="1" applyBorder="1" applyAlignment="1">
      <alignment vertical="center"/>
    </xf>
    <xf numFmtId="49" fontId="4" fillId="0" borderId="15" xfId="0" applyNumberFormat="1" applyFont="1" applyFill="1" applyBorder="1" applyAlignment="1">
      <alignment vertical="center"/>
    </xf>
    <xf numFmtId="168" fontId="4" fillId="0" borderId="16" xfId="0" applyNumberFormat="1" applyFont="1" applyBorder="1" applyAlignment="1">
      <alignment vertical="center"/>
    </xf>
    <xf numFmtId="168" fontId="4" fillId="0" borderId="17" xfId="0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6" fontId="6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66" fontId="3" fillId="0" borderId="0" xfId="0" applyNumberFormat="1" applyFont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166" fontId="4" fillId="0" borderId="20" xfId="0" applyNumberFormat="1" applyFont="1" applyBorder="1" applyAlignment="1">
      <alignment horizontal="left" vertical="center"/>
    </xf>
    <xf numFmtId="166" fontId="6" fillId="0" borderId="19" xfId="0" applyNumberFormat="1" applyFont="1" applyBorder="1" applyAlignment="1">
      <alignment horizontal="left" vertical="center"/>
    </xf>
    <xf numFmtId="166" fontId="3" fillId="4" borderId="0" xfId="0" applyNumberFormat="1" applyFont="1" applyFill="1" applyBorder="1" applyAlignment="1">
      <alignment horizontal="center" vertical="center"/>
    </xf>
    <xf numFmtId="166" fontId="4" fillId="0" borderId="0" xfId="0" applyNumberFormat="1" applyFont="1" applyAlignment="1">
      <alignment horizontal="left" vertical="center"/>
    </xf>
    <xf numFmtId="164" fontId="10" fillId="0" borderId="0" xfId="1" applyNumberFormat="1" applyFont="1" applyBorder="1" applyAlignment="1">
      <alignment vertical="center"/>
    </xf>
    <xf numFmtId="164" fontId="10" fillId="0" borderId="5" xfId="1" applyNumberFormat="1" applyFont="1" applyBorder="1" applyAlignment="1">
      <alignment vertical="center"/>
    </xf>
    <xf numFmtId="167" fontId="2" fillId="0" borderId="6" xfId="0" applyNumberFormat="1" applyFont="1" applyFill="1" applyBorder="1" applyAlignment="1">
      <alignment vertical="center"/>
    </xf>
    <xf numFmtId="164" fontId="2" fillId="0" borderId="1" xfId="1" applyNumberFormat="1" applyFont="1" applyBorder="1" applyAlignment="1">
      <alignment vertical="center"/>
    </xf>
    <xf numFmtId="164" fontId="12" fillId="0" borderId="1" xfId="1" applyNumberFormat="1" applyFont="1" applyBorder="1" applyAlignment="1">
      <alignment vertical="center"/>
    </xf>
    <xf numFmtId="164" fontId="12" fillId="0" borderId="7" xfId="1" applyNumberFormat="1" applyFont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0" fontId="0" fillId="0" borderId="0" xfId="0" applyFont="1"/>
    <xf numFmtId="49" fontId="0" fillId="0" borderId="4" xfId="0" applyNumberFormat="1" applyFont="1" applyBorder="1" applyAlignment="1">
      <alignment vertical="center" wrapText="1"/>
    </xf>
    <xf numFmtId="49" fontId="2" fillId="0" borderId="15" xfId="0" applyNumberFormat="1" applyFont="1" applyFill="1" applyBorder="1" applyAlignment="1">
      <alignment vertical="center"/>
    </xf>
    <xf numFmtId="164" fontId="2" fillId="0" borderId="16" xfId="1" applyNumberFormat="1" applyFont="1" applyBorder="1" applyAlignment="1">
      <alignment vertical="center"/>
    </xf>
    <xf numFmtId="164" fontId="2" fillId="0" borderId="17" xfId="1" applyNumberFormat="1" applyFont="1" applyBorder="1" applyAlignment="1">
      <alignment vertical="center"/>
    </xf>
    <xf numFmtId="167" fontId="3" fillId="0" borderId="4" xfId="0" applyNumberFormat="1" applyFont="1" applyFill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0" fontId="4" fillId="4" borderId="21" xfId="0" applyFont="1" applyFill="1" applyBorder="1" applyAlignment="1">
      <alignment horizontal="center" vertical="center"/>
    </xf>
    <xf numFmtId="166" fontId="0" fillId="0" borderId="20" xfId="0" applyNumberFormat="1" applyFont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3" fontId="6" fillId="0" borderId="20" xfId="1" applyNumberFormat="1" applyFont="1" applyBorder="1" applyAlignment="1">
      <alignment horizontal="left" vertical="center"/>
    </xf>
    <xf numFmtId="3" fontId="6" fillId="0" borderId="22" xfId="1" applyNumberFormat="1" applyFont="1" applyBorder="1" applyAlignment="1">
      <alignment horizontal="left" vertical="center"/>
    </xf>
    <xf numFmtId="1" fontId="4" fillId="0" borderId="20" xfId="0" applyNumberFormat="1" applyFont="1" applyBorder="1" applyAlignment="1">
      <alignment horizontal="left" vertical="center"/>
    </xf>
    <xf numFmtId="3" fontId="6" fillId="0" borderId="22" xfId="0" applyNumberFormat="1" applyFont="1" applyBorder="1" applyAlignment="1">
      <alignment horizontal="left" vertical="center"/>
    </xf>
    <xf numFmtId="10" fontId="6" fillId="0" borderId="20" xfId="1" applyNumberFormat="1" applyFont="1" applyBorder="1" applyAlignment="1">
      <alignment horizontal="left" vertical="center"/>
    </xf>
    <xf numFmtId="10" fontId="6" fillId="0" borderId="22" xfId="1" applyNumberFormat="1" applyFont="1" applyBorder="1" applyAlignment="1">
      <alignment horizontal="left" vertical="center"/>
    </xf>
    <xf numFmtId="165" fontId="4" fillId="0" borderId="20" xfId="0" applyNumberFormat="1" applyFont="1" applyBorder="1" applyAlignment="1">
      <alignment horizontal="left" vertical="center"/>
    </xf>
    <xf numFmtId="10" fontId="5" fillId="0" borderId="22" xfId="1" applyNumberFormat="1" applyFont="1" applyBorder="1" applyAlignment="1">
      <alignment horizontal="left" vertical="center"/>
    </xf>
    <xf numFmtId="165" fontId="4" fillId="0" borderId="18" xfId="0" applyNumberFormat="1" applyFont="1" applyBorder="1" applyAlignment="1">
      <alignment horizontal="left" vertical="center"/>
    </xf>
    <xf numFmtId="166" fontId="3" fillId="0" borderId="13" xfId="0" applyNumberFormat="1" applyFont="1" applyBorder="1" applyAlignment="1">
      <alignment horizontal="center" vertical="center"/>
    </xf>
    <xf numFmtId="166" fontId="6" fillId="0" borderId="23" xfId="0" applyNumberFormat="1" applyFont="1" applyBorder="1" applyAlignment="1">
      <alignment horizontal="center" vertical="center"/>
    </xf>
    <xf numFmtId="167" fontId="2" fillId="0" borderId="8" xfId="0" applyNumberFormat="1" applyFont="1" applyFill="1" applyBorder="1" applyAlignment="1">
      <alignment vertical="center"/>
    </xf>
    <xf numFmtId="164" fontId="2" fillId="0" borderId="11" xfId="1" applyNumberFormat="1" applyFont="1" applyBorder="1" applyAlignment="1">
      <alignment vertical="center"/>
    </xf>
    <xf numFmtId="164" fontId="12" fillId="0" borderId="11" xfId="1" applyNumberFormat="1" applyFont="1" applyBorder="1" applyAlignment="1">
      <alignment vertical="center"/>
    </xf>
    <xf numFmtId="164" fontId="12" fillId="0" borderId="9" xfId="1" applyNumberFormat="1" applyFont="1" applyBorder="1" applyAlignment="1">
      <alignment vertical="center"/>
    </xf>
    <xf numFmtId="164" fontId="0" fillId="0" borderId="0" xfId="0" applyNumberFormat="1"/>
    <xf numFmtId="0" fontId="2" fillId="0" borderId="0" xfId="0" applyFont="1"/>
    <xf numFmtId="164" fontId="2" fillId="0" borderId="0" xfId="1" applyNumberFormat="1" applyFont="1"/>
    <xf numFmtId="2" fontId="0" fillId="0" borderId="0" xfId="0" applyNumberForma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166" fontId="13" fillId="0" borderId="0" xfId="0" applyNumberFormat="1" applyFont="1" applyBorder="1" applyAlignment="1">
      <alignment horizontal="center" vertical="center"/>
    </xf>
    <xf numFmtId="166" fontId="13" fillId="0" borderId="13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3" fontId="13" fillId="0" borderId="0" xfId="1" applyNumberFormat="1" applyFont="1" applyBorder="1" applyAlignment="1">
      <alignment horizontal="center" vertical="center"/>
    </xf>
    <xf numFmtId="3" fontId="13" fillId="0" borderId="13" xfId="1" applyNumberFormat="1" applyFont="1" applyBorder="1" applyAlignment="1">
      <alignment horizontal="center" vertical="center"/>
    </xf>
    <xf numFmtId="10" fontId="13" fillId="0" borderId="0" xfId="1" applyNumberFormat="1" applyFont="1" applyBorder="1" applyAlignment="1">
      <alignment horizontal="center" vertical="center"/>
    </xf>
    <xf numFmtId="10" fontId="13" fillId="0" borderId="13" xfId="1" applyNumberFormat="1" applyFont="1" applyBorder="1" applyAlignment="1">
      <alignment horizontal="center" vertical="center"/>
    </xf>
    <xf numFmtId="166" fontId="13" fillId="0" borderId="1" xfId="0" applyNumberFormat="1" applyFont="1" applyBorder="1" applyAlignment="1">
      <alignment horizontal="center" vertical="center"/>
    </xf>
    <xf numFmtId="10" fontId="13" fillId="0" borderId="1" xfId="1" applyNumberFormat="1" applyFont="1" applyBorder="1" applyAlignment="1">
      <alignment horizontal="center" vertical="center"/>
    </xf>
    <xf numFmtId="10" fontId="13" fillId="0" borderId="23" xfId="1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/>
    </xf>
    <xf numFmtId="166" fontId="13" fillId="0" borderId="11" xfId="0" applyNumberFormat="1" applyFont="1" applyBorder="1" applyAlignment="1">
      <alignment horizontal="center" vertical="center"/>
    </xf>
    <xf numFmtId="10" fontId="13" fillId="0" borderId="11" xfId="1" applyNumberFormat="1" applyFont="1" applyBorder="1" applyAlignment="1">
      <alignment horizontal="center" vertical="center"/>
    </xf>
    <xf numFmtId="1" fontId="13" fillId="0" borderId="0" xfId="1" applyNumberFormat="1" applyFont="1" applyBorder="1" applyAlignment="1">
      <alignment horizontal="center" vertical="center"/>
    </xf>
    <xf numFmtId="1" fontId="13" fillId="0" borderId="13" xfId="1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166" fontId="14" fillId="0" borderId="11" xfId="0" applyNumberFormat="1" applyFont="1" applyBorder="1" applyAlignment="1">
      <alignment horizontal="center" vertical="center"/>
    </xf>
    <xf numFmtId="10" fontId="14" fillId="0" borderId="11" xfId="1" applyNumberFormat="1" applyFont="1" applyBorder="1" applyAlignment="1">
      <alignment horizontal="center" vertical="center"/>
    </xf>
    <xf numFmtId="10" fontId="14" fillId="0" borderId="14" xfId="1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164" fontId="13" fillId="0" borderId="0" xfId="1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164" fontId="17" fillId="0" borderId="0" xfId="1" applyNumberFormat="1" applyFont="1" applyBorder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10" fontId="13" fillId="0" borderId="13" xfId="1" applyNumberFormat="1" applyFont="1" applyFill="1" applyBorder="1" applyAlignment="1">
      <alignment horizontal="center" vertical="center"/>
    </xf>
    <xf numFmtId="10" fontId="13" fillId="0" borderId="0" xfId="1" applyNumberFormat="1" applyFont="1" applyFill="1" applyBorder="1" applyAlignment="1">
      <alignment horizontal="center" vertical="center"/>
    </xf>
    <xf numFmtId="10" fontId="13" fillId="0" borderId="14" xfId="1" applyNumberFormat="1" applyFont="1" applyFill="1" applyBorder="1" applyAlignment="1">
      <alignment horizontal="center" vertical="center"/>
    </xf>
    <xf numFmtId="10" fontId="13" fillId="0" borderId="11" xfId="1" applyNumberFormat="1" applyFont="1" applyFill="1" applyBorder="1" applyAlignment="1">
      <alignment horizontal="center" vertical="center"/>
    </xf>
    <xf numFmtId="0" fontId="15" fillId="5" borderId="18" xfId="0" applyFont="1" applyFill="1" applyBorder="1" applyAlignment="1">
      <alignment horizontal="center" vertical="center" wrapText="1"/>
    </xf>
    <xf numFmtId="166" fontId="17" fillId="0" borderId="20" xfId="0" applyNumberFormat="1" applyFont="1" applyBorder="1" applyAlignment="1">
      <alignment horizontal="left" vertical="center" wrapText="1"/>
    </xf>
    <xf numFmtId="166" fontId="17" fillId="0" borderId="22" xfId="0" applyNumberFormat="1" applyFont="1" applyBorder="1" applyAlignment="1">
      <alignment horizontal="left" vertical="center" wrapText="1"/>
    </xf>
    <xf numFmtId="166" fontId="17" fillId="0" borderId="19" xfId="0" applyNumberFormat="1" applyFont="1" applyBorder="1" applyAlignment="1">
      <alignment horizontal="left" vertical="center" wrapText="1"/>
    </xf>
    <xf numFmtId="166" fontId="18" fillId="0" borderId="22" xfId="0" applyNumberFormat="1" applyFont="1" applyBorder="1" applyAlignment="1">
      <alignment horizontal="left" vertical="center" wrapText="1"/>
    </xf>
    <xf numFmtId="0" fontId="8" fillId="3" borderId="4" xfId="0" applyFont="1" applyFill="1" applyBorder="1" applyAlignment="1">
      <alignment vertical="center"/>
    </xf>
    <xf numFmtId="0" fontId="11" fillId="5" borderId="15" xfId="0" applyFont="1" applyFill="1" applyBorder="1" applyAlignment="1">
      <alignment vertical="center"/>
    </xf>
    <xf numFmtId="0" fontId="11" fillId="5" borderId="16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2" fontId="4" fillId="3" borderId="0" xfId="0" applyNumberFormat="1" applyFont="1" applyFill="1" applyBorder="1" applyAlignment="1">
      <alignment horizontal="center" vertical="center"/>
    </xf>
    <xf numFmtId="2" fontId="4" fillId="3" borderId="5" xfId="0" applyNumberFormat="1" applyFont="1" applyFill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2" fontId="0" fillId="0" borderId="0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3" borderId="0" xfId="0" applyNumberFormat="1" applyFill="1" applyBorder="1" applyAlignment="1">
      <alignment horizontal="center" vertical="center"/>
    </xf>
    <xf numFmtId="2" fontId="0" fillId="3" borderId="5" xfId="0" applyNumberFormat="1" applyFill="1" applyBorder="1" applyAlignment="1">
      <alignment horizontal="center" vertical="center"/>
    </xf>
    <xf numFmtId="10" fontId="0" fillId="0" borderId="0" xfId="1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8" fontId="22" fillId="0" borderId="0" xfId="0" applyNumberFormat="1" applyFont="1" applyBorder="1" applyAlignment="1">
      <alignment vertical="center"/>
    </xf>
    <xf numFmtId="168" fontId="24" fillId="0" borderId="0" xfId="0" applyNumberFormat="1" applyFont="1" applyBorder="1" applyAlignment="1">
      <alignment vertical="center"/>
    </xf>
    <xf numFmtId="168" fontId="24" fillId="0" borderId="5" xfId="0" applyNumberFormat="1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168" fontId="22" fillId="0" borderId="1" xfId="0" applyNumberFormat="1" applyFont="1" applyBorder="1" applyAlignment="1">
      <alignment vertical="center"/>
    </xf>
    <xf numFmtId="168" fontId="24" fillId="0" borderId="1" xfId="0" applyNumberFormat="1" applyFont="1" applyBorder="1" applyAlignment="1">
      <alignment vertical="center"/>
    </xf>
    <xf numFmtId="168" fontId="24" fillId="0" borderId="7" xfId="0" applyNumberFormat="1" applyFont="1" applyBorder="1" applyAlignment="1">
      <alignment vertical="center"/>
    </xf>
    <xf numFmtId="168" fontId="22" fillId="0" borderId="11" xfId="0" applyNumberFormat="1" applyFont="1" applyBorder="1" applyAlignment="1">
      <alignment vertical="center"/>
    </xf>
    <xf numFmtId="168" fontId="24" fillId="0" borderId="11" xfId="0" applyNumberFormat="1" applyFont="1" applyBorder="1" applyAlignment="1">
      <alignment vertical="center"/>
    </xf>
    <xf numFmtId="168" fontId="24" fillId="0" borderId="9" xfId="0" applyNumberFormat="1" applyFont="1" applyBorder="1" applyAlignment="1">
      <alignment vertical="center"/>
    </xf>
    <xf numFmtId="168" fontId="21" fillId="0" borderId="0" xfId="0" applyNumberFormat="1" applyFont="1" applyBorder="1" applyAlignment="1">
      <alignment vertical="center"/>
    </xf>
    <xf numFmtId="168" fontId="26" fillId="0" borderId="0" xfId="0" applyNumberFormat="1" applyFont="1" applyBorder="1" applyAlignment="1">
      <alignment vertical="center"/>
    </xf>
    <xf numFmtId="168" fontId="26" fillId="0" borderId="5" xfId="0" applyNumberFormat="1" applyFont="1" applyBorder="1" applyAlignment="1">
      <alignment vertical="center"/>
    </xf>
    <xf numFmtId="0" fontId="27" fillId="0" borderId="2" xfId="0" applyFont="1" applyBorder="1" applyAlignment="1">
      <alignment horizontal="left" vertical="center" readingOrder="1"/>
    </xf>
    <xf numFmtId="168" fontId="21" fillId="0" borderId="10" xfId="1" applyNumberFormat="1" applyFont="1" applyBorder="1" applyAlignment="1">
      <alignment vertical="center"/>
    </xf>
    <xf numFmtId="168" fontId="26" fillId="0" borderId="10" xfId="1" applyNumberFormat="1" applyFont="1" applyBorder="1" applyAlignment="1">
      <alignment vertical="center"/>
    </xf>
    <xf numFmtId="168" fontId="26" fillId="0" borderId="3" xfId="1" applyNumberFormat="1" applyFont="1" applyBorder="1" applyAlignment="1">
      <alignment vertical="center"/>
    </xf>
    <xf numFmtId="49" fontId="23" fillId="0" borderId="4" xfId="0" applyNumberFormat="1" applyFont="1" applyBorder="1" applyAlignment="1">
      <alignment horizontal="left" vertical="center" readingOrder="1"/>
    </xf>
    <xf numFmtId="49" fontId="28" fillId="0" borderId="6" xfId="0" applyNumberFormat="1" applyFont="1" applyBorder="1" applyAlignment="1">
      <alignment horizontal="left" vertical="center" readingOrder="1"/>
    </xf>
    <xf numFmtId="0" fontId="27" fillId="0" borderId="4" xfId="0" applyFont="1" applyBorder="1" applyAlignment="1">
      <alignment horizontal="left" vertical="center" readingOrder="1"/>
    </xf>
    <xf numFmtId="49" fontId="23" fillId="0" borderId="6" xfId="0" applyNumberFormat="1" applyFont="1" applyBorder="1" applyAlignment="1">
      <alignment horizontal="left" vertical="center" readingOrder="1"/>
    </xf>
    <xf numFmtId="49" fontId="28" fillId="0" borderId="8" xfId="0" applyNumberFormat="1" applyFont="1" applyBorder="1" applyAlignment="1">
      <alignment horizontal="left" vertical="center" readingOrder="1"/>
    </xf>
    <xf numFmtId="0" fontId="25" fillId="0" borderId="4" xfId="0" applyFont="1" applyBorder="1" applyAlignment="1">
      <alignment vertical="center"/>
    </xf>
    <xf numFmtId="0" fontId="22" fillId="0" borderId="8" xfId="0" applyFont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Fill="1" applyAlignment="1">
      <alignment vertical="center"/>
    </xf>
    <xf numFmtId="0" fontId="29" fillId="3" borderId="2" xfId="0" applyFont="1" applyFill="1" applyBorder="1" applyAlignment="1">
      <alignment vertical="center"/>
    </xf>
    <xf numFmtId="0" fontId="29" fillId="3" borderId="10" xfId="0" applyFont="1" applyFill="1" applyBorder="1" applyAlignment="1">
      <alignment horizontal="center" vertical="center"/>
    </xf>
    <xf numFmtId="0" fontId="29" fillId="3" borderId="3" xfId="0" applyFont="1" applyFill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1" fillId="0" borderId="2" xfId="0" applyFont="1" applyBorder="1" applyAlignment="1">
      <alignment vertical="center"/>
    </xf>
    <xf numFmtId="168" fontId="30" fillId="0" borderId="10" xfId="0" applyNumberFormat="1" applyFont="1" applyBorder="1" applyAlignment="1">
      <alignment vertical="center"/>
    </xf>
    <xf numFmtId="168" fontId="32" fillId="0" borderId="10" xfId="0" applyNumberFormat="1" applyFont="1" applyBorder="1" applyAlignment="1">
      <alignment vertical="center"/>
    </xf>
    <xf numFmtId="168" fontId="32" fillId="0" borderId="3" xfId="0" applyNumberFormat="1" applyFont="1" applyBorder="1" applyAlignment="1">
      <alignment vertical="center"/>
    </xf>
    <xf numFmtId="0" fontId="31" fillId="0" borderId="4" xfId="0" applyFont="1" applyBorder="1" applyAlignment="1">
      <alignment vertical="center"/>
    </xf>
    <xf numFmtId="168" fontId="30" fillId="0" borderId="0" xfId="0" applyNumberFormat="1" applyFont="1" applyBorder="1" applyAlignment="1">
      <alignment vertical="center"/>
    </xf>
    <xf numFmtId="168" fontId="32" fillId="0" borderId="0" xfId="0" applyNumberFormat="1" applyFont="1" applyBorder="1" applyAlignment="1">
      <alignment vertical="center"/>
    </xf>
    <xf numFmtId="168" fontId="32" fillId="0" borderId="5" xfId="0" applyNumberFormat="1" applyFont="1" applyBorder="1" applyAlignment="1">
      <alignment vertical="center"/>
    </xf>
    <xf numFmtId="0" fontId="30" fillId="0" borderId="4" xfId="0" applyFont="1" applyBorder="1" applyAlignment="1">
      <alignment vertical="center"/>
    </xf>
    <xf numFmtId="168" fontId="30" fillId="0" borderId="0" xfId="0" applyNumberFormat="1" applyFont="1" applyFill="1" applyBorder="1" applyAlignment="1">
      <alignment vertical="center"/>
    </xf>
    <xf numFmtId="168" fontId="32" fillId="0" borderId="0" xfId="0" applyNumberFormat="1" applyFont="1" applyFill="1" applyBorder="1" applyAlignment="1">
      <alignment vertical="center"/>
    </xf>
    <xf numFmtId="168" fontId="32" fillId="0" borderId="5" xfId="0" applyNumberFormat="1" applyFont="1" applyFill="1" applyBorder="1" applyAlignment="1">
      <alignment vertical="center"/>
    </xf>
    <xf numFmtId="0" fontId="31" fillId="0" borderId="6" xfId="0" applyFont="1" applyBorder="1" applyAlignment="1">
      <alignment vertical="center"/>
    </xf>
    <xf numFmtId="168" fontId="30" fillId="0" borderId="1" xfId="0" applyNumberFormat="1" applyFont="1" applyBorder="1" applyAlignment="1">
      <alignment vertical="center"/>
    </xf>
    <xf numFmtId="168" fontId="32" fillId="0" borderId="1" xfId="0" applyNumberFormat="1" applyFont="1" applyBorder="1" applyAlignment="1">
      <alignment vertical="center"/>
    </xf>
    <xf numFmtId="168" fontId="32" fillId="0" borderId="7" xfId="0" applyNumberFormat="1" applyFont="1" applyBorder="1" applyAlignment="1">
      <alignment vertical="center"/>
    </xf>
    <xf numFmtId="0" fontId="31" fillId="0" borderId="4" xfId="0" applyFont="1" applyFill="1" applyBorder="1" applyAlignment="1">
      <alignment vertical="center"/>
    </xf>
    <xf numFmtId="0" fontId="31" fillId="0" borderId="8" xfId="0" applyFont="1" applyBorder="1" applyAlignment="1">
      <alignment vertical="center"/>
    </xf>
    <xf numFmtId="168" fontId="30" fillId="0" borderId="11" xfId="0" applyNumberFormat="1" applyFont="1" applyBorder="1" applyAlignment="1">
      <alignment vertical="center"/>
    </xf>
    <xf numFmtId="168" fontId="32" fillId="0" borderId="11" xfId="0" applyNumberFormat="1" applyFont="1" applyBorder="1" applyAlignment="1">
      <alignment vertical="center"/>
    </xf>
    <xf numFmtId="168" fontId="32" fillId="0" borderId="9" xfId="0" applyNumberFormat="1" applyFont="1" applyBorder="1" applyAlignment="1">
      <alignment vertical="center"/>
    </xf>
    <xf numFmtId="0" fontId="33" fillId="0" borderId="8" xfId="0" applyFont="1" applyBorder="1" applyAlignment="1">
      <alignment vertical="center"/>
    </xf>
    <xf numFmtId="168" fontId="29" fillId="0" borderId="11" xfId="0" applyNumberFormat="1" applyFont="1" applyBorder="1" applyAlignment="1">
      <alignment vertical="center"/>
    </xf>
    <xf numFmtId="168" fontId="34" fillId="0" borderId="11" xfId="0" applyNumberFormat="1" applyFont="1" applyBorder="1" applyAlignment="1">
      <alignment vertical="center"/>
    </xf>
    <xf numFmtId="168" fontId="34" fillId="0" borderId="9" xfId="0" applyNumberFormat="1" applyFont="1" applyBorder="1" applyAlignment="1">
      <alignment vertical="center"/>
    </xf>
    <xf numFmtId="0" fontId="29" fillId="3" borderId="4" xfId="0" applyFont="1" applyFill="1" applyBorder="1" applyAlignment="1">
      <alignment vertical="center"/>
    </xf>
    <xf numFmtId="0" fontId="29" fillId="3" borderId="0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0" fontId="29" fillId="0" borderId="2" xfId="0" applyFont="1" applyBorder="1" applyAlignment="1">
      <alignment vertical="center"/>
    </xf>
    <xf numFmtId="168" fontId="29" fillId="0" borderId="10" xfId="0" applyNumberFormat="1" applyFont="1" applyBorder="1" applyAlignment="1">
      <alignment vertical="center"/>
    </xf>
    <xf numFmtId="168" fontId="34" fillId="0" borderId="10" xfId="0" applyNumberFormat="1" applyFont="1" applyBorder="1" applyAlignment="1">
      <alignment vertical="center"/>
    </xf>
    <xf numFmtId="168" fontId="34" fillId="0" borderId="3" xfId="0" applyNumberFormat="1" applyFont="1" applyBorder="1" applyAlignment="1">
      <alignment vertical="center"/>
    </xf>
    <xf numFmtId="0" fontId="29" fillId="0" borderId="4" xfId="0" applyFont="1" applyBorder="1" applyAlignment="1">
      <alignment vertical="center"/>
    </xf>
    <xf numFmtId="168" fontId="29" fillId="0" borderId="0" xfId="0" applyNumberFormat="1" applyFont="1" applyBorder="1" applyAlignment="1">
      <alignment vertical="center"/>
    </xf>
    <xf numFmtId="168" fontId="34" fillId="0" borderId="0" xfId="0" applyNumberFormat="1" applyFont="1" applyBorder="1" applyAlignment="1">
      <alignment vertical="center"/>
    </xf>
    <xf numFmtId="168" fontId="34" fillId="0" borderId="5" xfId="0" applyNumberFormat="1" applyFont="1" applyBorder="1" applyAlignment="1">
      <alignment vertical="center"/>
    </xf>
    <xf numFmtId="0" fontId="30" fillId="0" borderId="4" xfId="0" applyFont="1" applyFill="1" applyBorder="1" applyAlignment="1">
      <alignment vertical="center"/>
    </xf>
    <xf numFmtId="168" fontId="32" fillId="0" borderId="1" xfId="0" applyNumberFormat="1" applyFont="1" applyFill="1" applyBorder="1" applyAlignment="1">
      <alignment vertical="center"/>
    </xf>
    <xf numFmtId="168" fontId="32" fillId="0" borderId="7" xfId="0" applyNumberFormat="1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49" fontId="30" fillId="0" borderId="2" xfId="0" applyNumberFormat="1" applyFont="1" applyFill="1" applyBorder="1" applyAlignment="1">
      <alignment vertical="center"/>
    </xf>
    <xf numFmtId="168" fontId="32" fillId="0" borderId="10" xfId="0" applyNumberFormat="1" applyFont="1" applyBorder="1" applyAlignment="1">
      <alignment horizontal="right" vertical="center"/>
    </xf>
    <xf numFmtId="168" fontId="32" fillId="0" borderId="3" xfId="0" applyNumberFormat="1" applyFont="1" applyBorder="1" applyAlignment="1">
      <alignment horizontal="right" vertical="center"/>
    </xf>
    <xf numFmtId="164" fontId="30" fillId="0" borderId="0" xfId="1" applyNumberFormat="1" applyFont="1" applyAlignment="1">
      <alignment vertical="center"/>
    </xf>
    <xf numFmtId="49" fontId="30" fillId="0" borderId="4" xfId="0" applyNumberFormat="1" applyFont="1" applyFill="1" applyBorder="1" applyAlignment="1">
      <alignment vertical="center"/>
    </xf>
    <xf numFmtId="167" fontId="30" fillId="0" borderId="4" xfId="0" applyNumberFormat="1" applyFont="1" applyFill="1" applyBorder="1" applyAlignment="1">
      <alignment vertical="center"/>
    </xf>
    <xf numFmtId="167" fontId="30" fillId="0" borderId="6" xfId="0" applyNumberFormat="1" applyFont="1" applyFill="1" applyBorder="1" applyAlignment="1">
      <alignment vertical="center"/>
    </xf>
    <xf numFmtId="0" fontId="29" fillId="0" borderId="4" xfId="0" applyFont="1" applyFill="1" applyBorder="1" applyAlignment="1">
      <alignment vertical="center"/>
    </xf>
    <xf numFmtId="49" fontId="30" fillId="0" borderId="4" xfId="0" applyNumberFormat="1" applyFont="1" applyBorder="1" applyAlignment="1">
      <alignment vertical="center"/>
    </xf>
    <xf numFmtId="49" fontId="29" fillId="0" borderId="4" xfId="0" applyNumberFormat="1" applyFont="1" applyBorder="1" applyAlignment="1">
      <alignment vertical="center" wrapText="1"/>
    </xf>
    <xf numFmtId="49" fontId="30" fillId="0" borderId="8" xfId="0" applyNumberFormat="1" applyFont="1" applyBorder="1" applyAlignment="1">
      <alignment vertical="center" wrapText="1"/>
    </xf>
    <xf numFmtId="164" fontId="35" fillId="0" borderId="0" xfId="1" applyNumberFormat="1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36" fillId="0" borderId="2" xfId="0" applyFont="1" applyBorder="1" applyAlignment="1">
      <alignment horizontal="left" vertical="center" readingOrder="1"/>
    </xf>
    <xf numFmtId="168" fontId="29" fillId="0" borderId="10" xfId="1" applyNumberFormat="1" applyFont="1" applyBorder="1" applyAlignment="1">
      <alignment vertical="center"/>
    </xf>
    <xf numFmtId="168" fontId="34" fillId="0" borderId="10" xfId="1" applyNumberFormat="1" applyFont="1" applyBorder="1" applyAlignment="1">
      <alignment vertical="center"/>
    </xf>
    <xf numFmtId="168" fontId="34" fillId="0" borderId="3" xfId="1" applyNumberFormat="1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49" fontId="31" fillId="0" borderId="4" xfId="0" applyNumberFormat="1" applyFont="1" applyBorder="1" applyAlignment="1">
      <alignment horizontal="left" vertical="center" readingOrder="1"/>
    </xf>
    <xf numFmtId="49" fontId="37" fillId="0" borderId="6" xfId="0" applyNumberFormat="1" applyFont="1" applyBorder="1" applyAlignment="1">
      <alignment horizontal="left" vertical="center" readingOrder="1"/>
    </xf>
    <xf numFmtId="0" fontId="36" fillId="0" borderId="4" xfId="0" applyFont="1" applyBorder="1" applyAlignment="1">
      <alignment horizontal="left" vertical="center" readingOrder="1"/>
    </xf>
    <xf numFmtId="49" fontId="31" fillId="0" borderId="6" xfId="0" applyNumberFormat="1" applyFont="1" applyBorder="1" applyAlignment="1">
      <alignment horizontal="left" vertical="center" readingOrder="1"/>
    </xf>
    <xf numFmtId="49" fontId="37" fillId="0" borderId="8" xfId="0" applyNumberFormat="1" applyFont="1" applyBorder="1" applyAlignment="1">
      <alignment horizontal="left" vertical="center" readingOrder="1"/>
    </xf>
    <xf numFmtId="0" fontId="33" fillId="0" borderId="4" xfId="0" applyFont="1" applyBorder="1" applyAlignment="1">
      <alignment vertical="center"/>
    </xf>
    <xf numFmtId="0" fontId="30" fillId="0" borderId="8" xfId="0" applyFont="1" applyBorder="1" applyAlignment="1">
      <alignment vertical="center"/>
    </xf>
    <xf numFmtId="3" fontId="30" fillId="0" borderId="0" xfId="0" applyNumberFormat="1" applyFont="1" applyBorder="1" applyAlignment="1">
      <alignment horizontal="right" vertical="center"/>
    </xf>
    <xf numFmtId="0" fontId="29" fillId="2" borderId="8" xfId="0" applyFont="1" applyFill="1" applyBorder="1" applyAlignment="1">
      <alignment horizontal="left" vertical="center"/>
    </xf>
    <xf numFmtId="166" fontId="29" fillId="2" borderId="11" xfId="0" applyNumberFormat="1" applyFont="1" applyFill="1" applyBorder="1" applyAlignment="1">
      <alignment horizontal="center" vertical="center"/>
    </xf>
    <xf numFmtId="3" fontId="29" fillId="2" borderId="11" xfId="0" applyNumberFormat="1" applyFont="1" applyFill="1" applyBorder="1" applyAlignment="1">
      <alignment horizontal="right" vertical="center"/>
    </xf>
    <xf numFmtId="0" fontId="30" fillId="0" borderId="4" xfId="0" applyFont="1" applyBorder="1" applyAlignment="1">
      <alignment horizontal="left" vertical="center"/>
    </xf>
    <xf numFmtId="166" fontId="30" fillId="0" borderId="0" xfId="0" applyNumberFormat="1" applyFont="1" applyBorder="1" applyAlignment="1">
      <alignment horizontal="center" vertical="center"/>
    </xf>
    <xf numFmtId="0" fontId="38" fillId="0" borderId="2" xfId="0" applyFont="1" applyBorder="1" applyAlignment="1">
      <alignment vertical="center"/>
    </xf>
    <xf numFmtId="9" fontId="30" fillId="0" borderId="10" xfId="0" applyNumberFormat="1" applyFont="1" applyBorder="1" applyAlignment="1">
      <alignment vertical="center"/>
    </xf>
    <xf numFmtId="3" fontId="30" fillId="0" borderId="10" xfId="0" applyNumberFormat="1" applyFont="1" applyBorder="1" applyAlignment="1">
      <alignment horizontal="right" vertical="center"/>
    </xf>
    <xf numFmtId="0" fontId="38" fillId="0" borderId="8" xfId="0" applyFont="1" applyBorder="1" applyAlignment="1">
      <alignment vertical="center"/>
    </xf>
    <xf numFmtId="9" fontId="30" fillId="0" borderId="11" xfId="0" applyNumberFormat="1" applyFont="1" applyBorder="1" applyAlignment="1">
      <alignment vertical="center"/>
    </xf>
    <xf numFmtId="3" fontId="30" fillId="0" borderId="11" xfId="0" applyNumberFormat="1" applyFont="1" applyBorder="1" applyAlignment="1">
      <alignment horizontal="right" vertical="center"/>
    </xf>
    <xf numFmtId="169" fontId="30" fillId="0" borderId="0" xfId="1" applyNumberFormat="1" applyFont="1" applyBorder="1" applyAlignment="1">
      <alignment vertical="center"/>
    </xf>
    <xf numFmtId="169" fontId="30" fillId="0" borderId="0" xfId="1" applyNumberFormat="1" applyFont="1" applyFill="1" applyBorder="1" applyAlignment="1">
      <alignment vertical="center"/>
    </xf>
    <xf numFmtId="169" fontId="30" fillId="0" borderId="5" xfId="1" applyNumberFormat="1" applyFont="1" applyFill="1" applyBorder="1" applyAlignment="1">
      <alignment vertical="center"/>
    </xf>
    <xf numFmtId="165" fontId="30" fillId="0" borderId="0" xfId="0" applyNumberFormat="1" applyFont="1" applyBorder="1" applyAlignment="1">
      <alignment vertical="center"/>
    </xf>
    <xf numFmtId="165" fontId="30" fillId="0" borderId="0" xfId="0" applyNumberFormat="1" applyFont="1" applyFill="1" applyBorder="1" applyAlignment="1">
      <alignment vertical="center"/>
    </xf>
    <xf numFmtId="165" fontId="30" fillId="0" borderId="5" xfId="0" applyNumberFormat="1" applyFont="1" applyFill="1" applyBorder="1" applyAlignment="1">
      <alignment vertical="center"/>
    </xf>
    <xf numFmtId="169" fontId="30" fillId="0" borderId="11" xfId="1" applyNumberFormat="1" applyFont="1" applyBorder="1" applyAlignment="1">
      <alignment vertical="center"/>
    </xf>
    <xf numFmtId="169" fontId="30" fillId="0" borderId="11" xfId="1" applyNumberFormat="1" applyFont="1" applyFill="1" applyBorder="1" applyAlignment="1">
      <alignment vertical="center"/>
    </xf>
    <xf numFmtId="169" fontId="30" fillId="0" borderId="9" xfId="1" applyNumberFormat="1" applyFont="1" applyFill="1" applyBorder="1" applyAlignment="1">
      <alignment vertical="center"/>
    </xf>
    <xf numFmtId="168" fontId="29" fillId="0" borderId="5" xfId="0" applyNumberFormat="1" applyFont="1" applyBorder="1" applyAlignment="1">
      <alignment vertical="center"/>
    </xf>
    <xf numFmtId="168" fontId="30" fillId="0" borderId="5" xfId="0" applyNumberFormat="1" applyFont="1" applyBorder="1" applyAlignment="1">
      <alignment vertical="center"/>
    </xf>
    <xf numFmtId="0" fontId="30" fillId="0" borderId="6" xfId="0" applyFont="1" applyBorder="1" applyAlignment="1">
      <alignment vertical="center"/>
    </xf>
    <xf numFmtId="168" fontId="30" fillId="0" borderId="7" xfId="0" applyNumberFormat="1" applyFont="1" applyBorder="1" applyAlignment="1">
      <alignment vertical="center"/>
    </xf>
    <xf numFmtId="0" fontId="30" fillId="0" borderId="5" xfId="0" applyFont="1" applyBorder="1" applyAlignment="1">
      <alignment vertical="center"/>
    </xf>
    <xf numFmtId="0" fontId="39" fillId="0" borderId="8" xfId="0" applyFont="1" applyBorder="1" applyAlignment="1">
      <alignment vertical="center"/>
    </xf>
    <xf numFmtId="0" fontId="34" fillId="0" borderId="11" xfId="0" applyFont="1" applyBorder="1" applyAlignment="1">
      <alignment vertical="center"/>
    </xf>
    <xf numFmtId="3" fontId="30" fillId="0" borderId="5" xfId="0" applyNumberFormat="1" applyFont="1" applyBorder="1" applyAlignment="1">
      <alignment horizontal="right" vertical="center"/>
    </xf>
    <xf numFmtId="3" fontId="29" fillId="2" borderId="9" xfId="0" applyNumberFormat="1" applyFont="1" applyFill="1" applyBorder="1" applyAlignment="1">
      <alignment horizontal="right" vertical="center"/>
    </xf>
    <xf numFmtId="3" fontId="30" fillId="0" borderId="3" xfId="0" applyNumberFormat="1" applyFont="1" applyBorder="1" applyAlignment="1">
      <alignment horizontal="right" vertical="center"/>
    </xf>
    <xf numFmtId="3" fontId="30" fillId="0" borderId="9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</cellXfs>
  <cellStyles count="2">
    <cellStyle name="Normal" xfId="0" builtinId="0"/>
    <cellStyle name="Percent" xfId="1" builtinId="5"/>
  </cellStyles>
  <dxfs count="0"/>
  <tableStyles count="1" defaultTableStyle="TableStyleMedium2" defaultPivotStyle="PivotStyleLight16">
    <tableStyle name="Invisible" pivot="0" table="0" count="0" xr9:uid="{80C58A58-E36B-48C9-8273-02CEF26B42CB}"/>
  </tableStyles>
  <colors>
    <mruColors>
      <color rgb="FF44546A"/>
      <color rgb="FF0000CC"/>
      <color rgb="FFD17B5C"/>
      <color rgb="FFB43500"/>
      <color rgb="FFAD8330"/>
      <color rgb="FFA5A5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B1:K125"/>
  <sheetViews>
    <sheetView showGridLines="0" tabSelected="1" zoomScale="90" zoomScaleNormal="90" workbookViewId="0"/>
  </sheetViews>
  <sheetFormatPr defaultColWidth="8.7109375" defaultRowHeight="15"/>
  <cols>
    <col min="1" max="1" width="8.7109375" style="254"/>
    <col min="2" max="2" width="21.42578125" style="254" bestFit="1" customWidth="1"/>
    <col min="3" max="9" width="9.5703125" style="254" customWidth="1"/>
    <col min="10" max="16384" width="8.7109375" style="254"/>
  </cols>
  <sheetData>
    <row r="1" spans="2:9" s="250" customFormat="1">
      <c r="B1" s="248"/>
      <c r="C1" s="249"/>
      <c r="D1" s="249"/>
      <c r="E1" s="249"/>
      <c r="F1" s="249"/>
      <c r="G1" s="249"/>
      <c r="H1" s="249"/>
      <c r="I1" s="249"/>
    </row>
    <row r="2" spans="2:9" s="250" customFormat="1" ht="15.75" thickBot="1">
      <c r="B2" s="248" t="s">
        <v>69</v>
      </c>
      <c r="C2" s="249"/>
      <c r="D2" s="249"/>
      <c r="E2" s="249"/>
      <c r="F2" s="249"/>
      <c r="G2" s="249"/>
      <c r="H2" s="249"/>
      <c r="I2" s="249"/>
    </row>
    <row r="3" spans="2:9" ht="15.75" thickBot="1">
      <c r="B3" s="251"/>
      <c r="C3" s="252">
        <v>2016</v>
      </c>
      <c r="D3" s="252" t="s">
        <v>56</v>
      </c>
      <c r="E3" s="252" t="s">
        <v>57</v>
      </c>
      <c r="F3" s="252" t="s">
        <v>58</v>
      </c>
      <c r="G3" s="252" t="s">
        <v>90</v>
      </c>
      <c r="H3" s="252" t="s">
        <v>91</v>
      </c>
      <c r="I3" s="253" t="s">
        <v>92</v>
      </c>
    </row>
    <row r="4" spans="2:9" ht="14.45" customHeight="1">
      <c r="B4" s="255" t="s">
        <v>62</v>
      </c>
      <c r="C4" s="256">
        <v>383</v>
      </c>
      <c r="D4" s="257"/>
      <c r="E4" s="257"/>
      <c r="F4" s="257"/>
      <c r="G4" s="257"/>
      <c r="H4" s="257"/>
      <c r="I4" s="258"/>
    </row>
    <row r="5" spans="2:9">
      <c r="B5" s="259" t="s">
        <v>0</v>
      </c>
      <c r="C5" s="260">
        <v>1574</v>
      </c>
      <c r="D5" s="261"/>
      <c r="E5" s="261"/>
      <c r="F5" s="261"/>
      <c r="G5" s="261"/>
      <c r="H5" s="261"/>
      <c r="I5" s="262"/>
    </row>
    <row r="6" spans="2:9">
      <c r="B6" s="263" t="s">
        <v>45</v>
      </c>
      <c r="C6" s="260">
        <v>3123</v>
      </c>
      <c r="D6" s="261"/>
      <c r="E6" s="261"/>
      <c r="F6" s="261"/>
      <c r="G6" s="261"/>
      <c r="H6" s="261"/>
      <c r="I6" s="262"/>
    </row>
    <row r="7" spans="2:9">
      <c r="B7" s="259" t="s">
        <v>43</v>
      </c>
      <c r="C7" s="264">
        <v>16123</v>
      </c>
      <c r="D7" s="265"/>
      <c r="E7" s="265"/>
      <c r="F7" s="265"/>
      <c r="G7" s="265"/>
      <c r="H7" s="265"/>
      <c r="I7" s="266"/>
    </row>
    <row r="8" spans="2:9">
      <c r="B8" s="259" t="s">
        <v>44</v>
      </c>
      <c r="C8" s="264">
        <v>723</v>
      </c>
      <c r="D8" s="265"/>
      <c r="E8" s="265"/>
      <c r="F8" s="265"/>
      <c r="G8" s="265"/>
      <c r="H8" s="265"/>
      <c r="I8" s="266"/>
    </row>
    <row r="9" spans="2:9">
      <c r="B9" s="267" t="s">
        <v>59</v>
      </c>
      <c r="C9" s="268">
        <v>912</v>
      </c>
      <c r="D9" s="269"/>
      <c r="E9" s="269"/>
      <c r="F9" s="269"/>
      <c r="G9" s="269"/>
      <c r="H9" s="269"/>
      <c r="I9" s="270"/>
    </row>
    <row r="10" spans="2:9">
      <c r="B10" s="259" t="s">
        <v>1</v>
      </c>
      <c r="C10" s="264">
        <v>562</v>
      </c>
      <c r="D10" s="265"/>
      <c r="E10" s="265"/>
      <c r="F10" s="265"/>
      <c r="G10" s="265"/>
      <c r="H10" s="265"/>
      <c r="I10" s="266"/>
    </row>
    <row r="11" spans="2:9">
      <c r="B11" s="263" t="s">
        <v>2</v>
      </c>
      <c r="C11" s="264">
        <v>3493</v>
      </c>
      <c r="D11" s="265"/>
      <c r="E11" s="265"/>
      <c r="F11" s="265"/>
      <c r="G11" s="265"/>
      <c r="H11" s="265"/>
      <c r="I11" s="266"/>
    </row>
    <row r="12" spans="2:9">
      <c r="B12" s="259" t="s">
        <v>46</v>
      </c>
      <c r="C12" s="264">
        <v>172</v>
      </c>
      <c r="D12" s="265"/>
      <c r="E12" s="265"/>
      <c r="F12" s="265"/>
      <c r="G12" s="265"/>
      <c r="H12" s="265"/>
      <c r="I12" s="266"/>
    </row>
    <row r="13" spans="2:9">
      <c r="B13" s="259" t="s">
        <v>3</v>
      </c>
      <c r="C13" s="264">
        <v>398</v>
      </c>
      <c r="D13" s="265"/>
      <c r="E13" s="265"/>
      <c r="F13" s="265"/>
      <c r="G13" s="265"/>
      <c r="H13" s="265"/>
      <c r="I13" s="266"/>
    </row>
    <row r="14" spans="2:9">
      <c r="B14" s="271" t="s">
        <v>60</v>
      </c>
      <c r="C14" s="264">
        <v>2283</v>
      </c>
      <c r="D14" s="265"/>
      <c r="E14" s="265"/>
      <c r="F14" s="265"/>
      <c r="G14" s="265"/>
      <c r="H14" s="265"/>
      <c r="I14" s="266"/>
    </row>
    <row r="15" spans="2:9" ht="15.75" thickBot="1">
      <c r="B15" s="272" t="s">
        <v>61</v>
      </c>
      <c r="C15" s="273">
        <v>1231</v>
      </c>
      <c r="D15" s="274"/>
      <c r="E15" s="274"/>
      <c r="F15" s="274"/>
      <c r="G15" s="274"/>
      <c r="H15" s="274"/>
      <c r="I15" s="275"/>
    </row>
    <row r="16" spans="2:9" ht="15.75" thickBot="1">
      <c r="B16" s="276" t="s">
        <v>27</v>
      </c>
      <c r="C16" s="277">
        <v>30977</v>
      </c>
      <c r="D16" s="278"/>
      <c r="E16" s="278"/>
      <c r="F16" s="278"/>
      <c r="G16" s="278"/>
      <c r="H16" s="278"/>
      <c r="I16" s="279"/>
    </row>
    <row r="17" spans="2:9" ht="15.75" thickBot="1">
      <c r="B17" s="280"/>
      <c r="C17" s="281"/>
      <c r="D17" s="281"/>
      <c r="E17" s="281"/>
      <c r="F17" s="281"/>
      <c r="G17" s="281"/>
      <c r="H17" s="281"/>
      <c r="I17" s="282"/>
    </row>
    <row r="18" spans="2:9">
      <c r="B18" s="283" t="s">
        <v>28</v>
      </c>
      <c r="C18" s="284">
        <v>9222</v>
      </c>
      <c r="D18" s="285"/>
      <c r="E18" s="285"/>
      <c r="F18" s="285"/>
      <c r="G18" s="285"/>
      <c r="H18" s="285"/>
      <c r="I18" s="286"/>
    </row>
    <row r="19" spans="2:9">
      <c r="B19" s="259" t="s">
        <v>47</v>
      </c>
      <c r="C19" s="260">
        <v>1350</v>
      </c>
      <c r="D19" s="261"/>
      <c r="E19" s="261"/>
      <c r="F19" s="261"/>
      <c r="G19" s="261"/>
      <c r="H19" s="261"/>
      <c r="I19" s="262"/>
    </row>
    <row r="20" spans="2:9">
      <c r="B20" s="259" t="s">
        <v>4</v>
      </c>
      <c r="C20" s="260">
        <v>6891</v>
      </c>
      <c r="D20" s="261"/>
      <c r="E20" s="261"/>
      <c r="F20" s="261"/>
      <c r="G20" s="261"/>
      <c r="H20" s="261"/>
      <c r="I20" s="262"/>
    </row>
    <row r="21" spans="2:9">
      <c r="B21" s="267" t="s">
        <v>48</v>
      </c>
      <c r="C21" s="268">
        <v>981</v>
      </c>
      <c r="D21" s="269"/>
      <c r="E21" s="269"/>
      <c r="F21" s="269"/>
      <c r="G21" s="269"/>
      <c r="H21" s="269"/>
      <c r="I21" s="270"/>
    </row>
    <row r="22" spans="2:9">
      <c r="B22" s="287" t="s">
        <v>29</v>
      </c>
      <c r="C22" s="288">
        <v>21755</v>
      </c>
      <c r="D22" s="289"/>
      <c r="E22" s="289"/>
      <c r="F22" s="289"/>
      <c r="G22" s="289"/>
      <c r="H22" s="289"/>
      <c r="I22" s="290"/>
    </row>
    <row r="23" spans="2:9">
      <c r="B23" s="259" t="s">
        <v>50</v>
      </c>
      <c r="C23" s="260">
        <v>9983</v>
      </c>
      <c r="D23" s="261"/>
      <c r="E23" s="261"/>
      <c r="F23" s="261"/>
      <c r="G23" s="261"/>
      <c r="H23" s="261"/>
      <c r="I23" s="262"/>
    </row>
    <row r="24" spans="2:9">
      <c r="B24" s="263" t="s">
        <v>49</v>
      </c>
      <c r="C24" s="264">
        <v>2984</v>
      </c>
      <c r="D24" s="265"/>
      <c r="E24" s="265"/>
      <c r="F24" s="265"/>
      <c r="G24" s="265"/>
      <c r="H24" s="265"/>
      <c r="I24" s="266"/>
    </row>
    <row r="25" spans="2:9">
      <c r="B25" s="259" t="s">
        <v>55</v>
      </c>
      <c r="C25" s="268">
        <v>734</v>
      </c>
      <c r="D25" s="269"/>
      <c r="E25" s="269"/>
      <c r="F25" s="269"/>
      <c r="G25" s="269"/>
      <c r="H25" s="269"/>
      <c r="I25" s="270"/>
    </row>
    <row r="26" spans="2:9">
      <c r="B26" s="263" t="s">
        <v>50</v>
      </c>
      <c r="C26" s="260">
        <v>1613</v>
      </c>
      <c r="D26" s="261"/>
      <c r="E26" s="261"/>
      <c r="F26" s="261"/>
      <c r="G26" s="261"/>
      <c r="H26" s="261"/>
      <c r="I26" s="262"/>
    </row>
    <row r="27" spans="2:9">
      <c r="B27" s="259" t="s">
        <v>5</v>
      </c>
      <c r="C27" s="260">
        <v>4723</v>
      </c>
      <c r="D27" s="261"/>
      <c r="E27" s="261"/>
      <c r="F27" s="261"/>
      <c r="G27" s="261"/>
      <c r="H27" s="261"/>
      <c r="I27" s="262"/>
    </row>
    <row r="28" spans="2:9">
      <c r="B28" s="291" t="s">
        <v>51</v>
      </c>
      <c r="C28" s="264">
        <v>163</v>
      </c>
      <c r="D28" s="265"/>
      <c r="E28" s="265"/>
      <c r="F28" s="265"/>
      <c r="G28" s="265"/>
      <c r="H28" s="265"/>
      <c r="I28" s="266"/>
    </row>
    <row r="29" spans="2:9">
      <c r="B29" s="267" t="s">
        <v>6</v>
      </c>
      <c r="C29" s="268">
        <v>1555</v>
      </c>
      <c r="D29" s="292"/>
      <c r="E29" s="292"/>
      <c r="F29" s="292"/>
      <c r="G29" s="292"/>
      <c r="H29" s="292"/>
      <c r="I29" s="293"/>
    </row>
    <row r="30" spans="2:9" ht="15.75" thickBot="1">
      <c r="B30" s="276" t="s">
        <v>66</v>
      </c>
      <c r="C30" s="277">
        <v>30977</v>
      </c>
      <c r="D30" s="278"/>
      <c r="E30" s="278"/>
      <c r="F30" s="278"/>
      <c r="G30" s="278"/>
      <c r="H30" s="278"/>
      <c r="I30" s="279"/>
    </row>
    <row r="31" spans="2:9" s="250" customFormat="1">
      <c r="D31" s="294"/>
      <c r="E31" s="294"/>
      <c r="F31" s="294"/>
      <c r="G31" s="294"/>
      <c r="H31" s="294"/>
      <c r="I31" s="294"/>
    </row>
    <row r="32" spans="2:9" s="250" customFormat="1">
      <c r="D32" s="294"/>
      <c r="E32" s="294"/>
      <c r="F32" s="294"/>
      <c r="G32" s="294"/>
      <c r="H32" s="294"/>
      <c r="I32" s="294"/>
    </row>
    <row r="33" spans="2:11" s="250" customFormat="1" ht="15.75" thickBot="1">
      <c r="B33" s="248" t="s">
        <v>68</v>
      </c>
      <c r="C33" s="249"/>
      <c r="D33" s="249"/>
      <c r="E33" s="249"/>
      <c r="F33" s="249"/>
      <c r="G33" s="249"/>
      <c r="H33" s="249"/>
      <c r="I33" s="249"/>
    </row>
    <row r="34" spans="2:11" ht="15.75" thickBot="1">
      <c r="B34" s="251"/>
      <c r="C34" s="252">
        <v>2016</v>
      </c>
      <c r="D34" s="252" t="s">
        <v>56</v>
      </c>
      <c r="E34" s="252" t="s">
        <v>57</v>
      </c>
      <c r="F34" s="252" t="s">
        <v>58</v>
      </c>
      <c r="G34" s="252" t="s">
        <v>90</v>
      </c>
      <c r="H34" s="252" t="s">
        <v>91</v>
      </c>
      <c r="I34" s="253" t="s">
        <v>92</v>
      </c>
    </row>
    <row r="35" spans="2:11">
      <c r="B35" s="295" t="s">
        <v>63</v>
      </c>
      <c r="C35" s="256">
        <v>16812</v>
      </c>
      <c r="D35" s="296"/>
      <c r="E35" s="296"/>
      <c r="F35" s="296"/>
      <c r="G35" s="296"/>
      <c r="H35" s="296"/>
      <c r="I35" s="297"/>
      <c r="K35" s="298"/>
    </row>
    <row r="36" spans="2:11">
      <c r="B36" s="299" t="s">
        <v>64</v>
      </c>
      <c r="C36" s="260">
        <v>8234</v>
      </c>
      <c r="D36" s="261"/>
      <c r="E36" s="261"/>
      <c r="F36" s="261"/>
      <c r="G36" s="261"/>
      <c r="H36" s="261"/>
      <c r="I36" s="262"/>
      <c r="K36" s="298"/>
    </row>
    <row r="37" spans="2:11">
      <c r="B37" s="299" t="s">
        <v>65</v>
      </c>
      <c r="C37" s="268">
        <v>3283</v>
      </c>
      <c r="D37" s="269"/>
      <c r="E37" s="269"/>
      <c r="F37" s="269"/>
      <c r="G37" s="269"/>
      <c r="H37" s="269"/>
      <c r="I37" s="270"/>
      <c r="K37" s="298"/>
    </row>
    <row r="38" spans="2:11">
      <c r="B38" s="300" t="s">
        <v>35</v>
      </c>
      <c r="C38" s="260">
        <v>-8144.5874999999996</v>
      </c>
      <c r="D38" s="261"/>
      <c r="E38" s="261"/>
      <c r="F38" s="261"/>
      <c r="G38" s="261"/>
      <c r="H38" s="261"/>
      <c r="I38" s="262"/>
    </row>
    <row r="39" spans="2:11">
      <c r="B39" s="300" t="s">
        <v>36</v>
      </c>
      <c r="C39" s="260">
        <v>-6515.67</v>
      </c>
      <c r="D39" s="261"/>
      <c r="E39" s="261"/>
      <c r="F39" s="261"/>
      <c r="G39" s="261"/>
      <c r="H39" s="261"/>
      <c r="I39" s="262"/>
    </row>
    <row r="40" spans="2:11">
      <c r="B40" s="300" t="s">
        <v>37</v>
      </c>
      <c r="C40" s="260">
        <v>-3909.402</v>
      </c>
      <c r="D40" s="261"/>
      <c r="E40" s="261"/>
      <c r="F40" s="261"/>
      <c r="G40" s="261"/>
      <c r="H40" s="261"/>
      <c r="I40" s="262"/>
    </row>
    <row r="41" spans="2:11">
      <c r="B41" s="300" t="s">
        <v>38</v>
      </c>
      <c r="C41" s="260">
        <v>-2345.6412</v>
      </c>
      <c r="D41" s="261"/>
      <c r="E41" s="261"/>
      <c r="F41" s="261"/>
      <c r="G41" s="261"/>
      <c r="H41" s="261"/>
      <c r="I41" s="262"/>
    </row>
    <row r="42" spans="2:11">
      <c r="B42" s="301" t="s">
        <v>41</v>
      </c>
      <c r="C42" s="268">
        <v>-3401.17974</v>
      </c>
      <c r="D42" s="269"/>
      <c r="E42" s="269"/>
      <c r="F42" s="269"/>
      <c r="G42" s="269"/>
      <c r="H42" s="269"/>
      <c r="I42" s="270"/>
    </row>
    <row r="43" spans="2:11">
      <c r="B43" s="302" t="s">
        <v>39</v>
      </c>
      <c r="C43" s="288">
        <v>4012.5195599999984</v>
      </c>
      <c r="D43" s="289"/>
      <c r="E43" s="289"/>
      <c r="F43" s="289"/>
      <c r="G43" s="289"/>
      <c r="H43" s="289"/>
      <c r="I43" s="290"/>
    </row>
    <row r="44" spans="2:11">
      <c r="B44" s="301" t="s">
        <v>40</v>
      </c>
      <c r="C44" s="268">
        <v>-340.117974</v>
      </c>
      <c r="D44" s="269"/>
      <c r="E44" s="269"/>
      <c r="F44" s="269"/>
      <c r="G44" s="269"/>
      <c r="H44" s="269"/>
      <c r="I44" s="270"/>
    </row>
    <row r="45" spans="2:11">
      <c r="B45" s="303" t="s">
        <v>42</v>
      </c>
      <c r="C45" s="260">
        <v>3672.4015859999981</v>
      </c>
      <c r="D45" s="261"/>
      <c r="E45" s="261"/>
      <c r="F45" s="261"/>
      <c r="G45" s="261"/>
      <c r="H45" s="261"/>
      <c r="I45" s="262"/>
    </row>
    <row r="46" spans="2:11">
      <c r="B46" s="301" t="s">
        <v>7</v>
      </c>
      <c r="C46" s="268">
        <v>-1993.25</v>
      </c>
      <c r="D46" s="269"/>
      <c r="E46" s="269"/>
      <c r="F46" s="269"/>
      <c r="G46" s="269"/>
      <c r="H46" s="269"/>
      <c r="I46" s="270"/>
    </row>
    <row r="47" spans="2:11">
      <c r="B47" s="304" t="s">
        <v>8</v>
      </c>
      <c r="C47" s="288">
        <v>1679.1515859999981</v>
      </c>
      <c r="D47" s="289"/>
      <c r="E47" s="289"/>
      <c r="F47" s="289"/>
      <c r="G47" s="289"/>
      <c r="H47" s="289"/>
      <c r="I47" s="290"/>
    </row>
    <row r="48" spans="2:11">
      <c r="B48" s="301" t="s">
        <v>9</v>
      </c>
      <c r="C48" s="268">
        <v>-396</v>
      </c>
      <c r="D48" s="269"/>
      <c r="E48" s="269"/>
      <c r="F48" s="269"/>
      <c r="G48" s="269"/>
      <c r="H48" s="269"/>
      <c r="I48" s="270"/>
    </row>
    <row r="49" spans="2:9">
      <c r="B49" s="303" t="s">
        <v>10</v>
      </c>
      <c r="C49" s="260">
        <v>1283</v>
      </c>
      <c r="D49" s="289"/>
      <c r="E49" s="289"/>
      <c r="F49" s="289"/>
      <c r="G49" s="289"/>
      <c r="H49" s="289"/>
      <c r="I49" s="290"/>
    </row>
    <row r="50" spans="2:9">
      <c r="B50" s="301" t="s">
        <v>11</v>
      </c>
      <c r="C50" s="268">
        <v>-302</v>
      </c>
      <c r="D50" s="269"/>
      <c r="E50" s="269"/>
      <c r="F50" s="269"/>
      <c r="G50" s="269"/>
      <c r="H50" s="269"/>
      <c r="I50" s="270"/>
    </row>
    <row r="51" spans="2:9" ht="15.75" thickBot="1">
      <c r="B51" s="305" t="s">
        <v>12</v>
      </c>
      <c r="C51" s="277">
        <v>981</v>
      </c>
      <c r="D51" s="278"/>
      <c r="E51" s="278"/>
      <c r="F51" s="278"/>
      <c r="G51" s="278"/>
      <c r="H51" s="278"/>
      <c r="I51" s="279"/>
    </row>
    <row r="52" spans="2:9" s="250" customFormat="1">
      <c r="C52" s="306">
        <v>3.4628825585089486E-2</v>
      </c>
      <c r="D52" s="306"/>
      <c r="E52" s="306"/>
      <c r="F52" s="306"/>
      <c r="G52" s="306"/>
      <c r="H52" s="306"/>
      <c r="I52" s="306"/>
    </row>
    <row r="53" spans="2:9" s="250" customFormat="1">
      <c r="D53" s="294"/>
      <c r="E53" s="294"/>
      <c r="F53" s="294"/>
      <c r="G53" s="294"/>
      <c r="H53" s="294"/>
      <c r="I53" s="294"/>
    </row>
    <row r="54" spans="2:9" s="250" customFormat="1" ht="15.75" thickBot="1">
      <c r="B54" s="307" t="s">
        <v>67</v>
      </c>
      <c r="D54" s="294"/>
      <c r="E54" s="294"/>
      <c r="F54" s="294"/>
      <c r="G54" s="294"/>
      <c r="H54" s="294"/>
      <c r="I54" s="294"/>
    </row>
    <row r="55" spans="2:9" s="250" customFormat="1" ht="15.75" thickBot="1">
      <c r="B55" s="251"/>
      <c r="C55" s="252">
        <v>2016</v>
      </c>
      <c r="D55" s="252" t="s">
        <v>56</v>
      </c>
      <c r="E55" s="252" t="s">
        <v>57</v>
      </c>
      <c r="F55" s="252" t="s">
        <v>58</v>
      </c>
      <c r="G55" s="252" t="s">
        <v>90</v>
      </c>
      <c r="H55" s="252" t="s">
        <v>91</v>
      </c>
      <c r="I55" s="253" t="s">
        <v>92</v>
      </c>
    </row>
    <row r="56" spans="2:9" s="312" customFormat="1" ht="14.45" customHeight="1">
      <c r="B56" s="308" t="s">
        <v>14</v>
      </c>
      <c r="C56" s="309">
        <v>3246.001585999998</v>
      </c>
      <c r="D56" s="310"/>
      <c r="E56" s="310"/>
      <c r="F56" s="310"/>
      <c r="G56" s="310"/>
      <c r="H56" s="310"/>
      <c r="I56" s="311"/>
    </row>
    <row r="57" spans="2:9" s="312" customFormat="1">
      <c r="B57" s="313" t="s">
        <v>52</v>
      </c>
      <c r="C57" s="260">
        <v>1679.1515859999981</v>
      </c>
      <c r="D57" s="261"/>
      <c r="E57" s="261"/>
      <c r="F57" s="261"/>
      <c r="G57" s="261"/>
      <c r="H57" s="261"/>
      <c r="I57" s="262"/>
    </row>
    <row r="58" spans="2:9" s="312" customFormat="1">
      <c r="B58" s="313" t="s">
        <v>53</v>
      </c>
      <c r="C58" s="260">
        <v>1993.25</v>
      </c>
      <c r="D58" s="261"/>
      <c r="E58" s="261"/>
      <c r="F58" s="261"/>
      <c r="G58" s="261"/>
      <c r="H58" s="261"/>
      <c r="I58" s="262"/>
    </row>
    <row r="59" spans="2:9" s="312" customFormat="1">
      <c r="B59" s="313" t="s">
        <v>18</v>
      </c>
      <c r="C59" s="260">
        <v>-211.39999999999998</v>
      </c>
      <c r="D59" s="261"/>
      <c r="E59" s="261"/>
      <c r="F59" s="261"/>
      <c r="G59" s="261"/>
      <c r="H59" s="261"/>
      <c r="I59" s="262"/>
    </row>
    <row r="60" spans="2:9" s="312" customFormat="1">
      <c r="B60" s="314" t="s">
        <v>25</v>
      </c>
      <c r="C60" s="268">
        <v>-215</v>
      </c>
      <c r="D60" s="269"/>
      <c r="E60" s="269"/>
      <c r="F60" s="269"/>
      <c r="G60" s="269"/>
      <c r="H60" s="269"/>
      <c r="I60" s="270"/>
    </row>
    <row r="61" spans="2:9" s="312" customFormat="1">
      <c r="B61" s="315" t="s">
        <v>15</v>
      </c>
      <c r="C61" s="288">
        <v>-2107</v>
      </c>
      <c r="D61" s="289"/>
      <c r="E61" s="289"/>
      <c r="F61" s="289"/>
      <c r="G61" s="289"/>
      <c r="H61" s="289"/>
      <c r="I61" s="290"/>
    </row>
    <row r="62" spans="2:9" s="312" customFormat="1">
      <c r="B62" s="313" t="s">
        <v>19</v>
      </c>
      <c r="C62" s="260">
        <v>-2432</v>
      </c>
      <c r="D62" s="261"/>
      <c r="E62" s="261"/>
      <c r="F62" s="261"/>
      <c r="G62" s="261"/>
      <c r="H62" s="261"/>
      <c r="I62" s="262"/>
    </row>
    <row r="63" spans="2:9" s="312" customFormat="1">
      <c r="B63" s="316" t="s">
        <v>20</v>
      </c>
      <c r="C63" s="268">
        <v>325</v>
      </c>
      <c r="D63" s="269"/>
      <c r="E63" s="269"/>
      <c r="F63" s="269"/>
      <c r="G63" s="269"/>
      <c r="H63" s="269"/>
      <c r="I63" s="270"/>
    </row>
    <row r="64" spans="2:9" s="312" customFormat="1">
      <c r="B64" s="315" t="s">
        <v>16</v>
      </c>
      <c r="C64" s="288">
        <v>-1158</v>
      </c>
      <c r="D64" s="289"/>
      <c r="E64" s="289"/>
      <c r="F64" s="289"/>
      <c r="G64" s="289"/>
      <c r="H64" s="289"/>
      <c r="I64" s="290"/>
    </row>
    <row r="65" spans="2:9" s="312" customFormat="1">
      <c r="B65" s="313" t="s">
        <v>54</v>
      </c>
      <c r="C65" s="260">
        <v>-396</v>
      </c>
      <c r="D65" s="261"/>
      <c r="E65" s="261"/>
      <c r="F65" s="261"/>
      <c r="G65" s="261"/>
      <c r="H65" s="261"/>
      <c r="I65" s="262"/>
    </row>
    <row r="66" spans="2:9" s="312" customFormat="1">
      <c r="B66" s="313" t="s">
        <v>21</v>
      </c>
      <c r="C66" s="260">
        <v>-578</v>
      </c>
      <c r="D66" s="261"/>
      <c r="E66" s="261"/>
      <c r="F66" s="261"/>
      <c r="G66" s="261"/>
      <c r="H66" s="261"/>
      <c r="I66" s="262"/>
    </row>
    <row r="67" spans="2:9" s="312" customFormat="1" ht="15.75" thickBot="1">
      <c r="B67" s="317" t="s">
        <v>26</v>
      </c>
      <c r="C67" s="273">
        <v>-184</v>
      </c>
      <c r="D67" s="274"/>
      <c r="E67" s="274"/>
      <c r="F67" s="274"/>
      <c r="G67" s="274"/>
      <c r="H67" s="274"/>
      <c r="I67" s="275"/>
    </row>
    <row r="68" spans="2:9" s="312" customFormat="1">
      <c r="B68" s="263"/>
      <c r="C68" s="260"/>
      <c r="D68" s="261"/>
      <c r="E68" s="261"/>
      <c r="F68" s="261"/>
      <c r="G68" s="261"/>
      <c r="H68" s="261"/>
      <c r="I68" s="262"/>
    </row>
    <row r="69" spans="2:9" s="312" customFormat="1">
      <c r="B69" s="318" t="s">
        <v>17</v>
      </c>
      <c r="C69" s="288">
        <v>-18.998414000001958</v>
      </c>
      <c r="D69" s="289"/>
      <c r="E69" s="289"/>
      <c r="F69" s="289"/>
      <c r="G69" s="289"/>
      <c r="H69" s="289"/>
      <c r="I69" s="290"/>
    </row>
    <row r="70" spans="2:9" s="312" customFormat="1">
      <c r="B70" s="318"/>
      <c r="C70" s="288"/>
      <c r="D70" s="289"/>
      <c r="E70" s="289"/>
      <c r="F70" s="289"/>
      <c r="G70" s="289"/>
      <c r="H70" s="289"/>
      <c r="I70" s="290"/>
    </row>
    <row r="71" spans="2:9" s="312" customFormat="1">
      <c r="B71" s="263" t="s">
        <v>22</v>
      </c>
      <c r="C71" s="260">
        <v>1249.998414000002</v>
      </c>
      <c r="D71" s="261"/>
      <c r="E71" s="261"/>
      <c r="F71" s="261"/>
      <c r="G71" s="261"/>
      <c r="H71" s="261"/>
      <c r="I71" s="262"/>
    </row>
    <row r="72" spans="2:9" s="312" customFormat="1" ht="15.75" thickBot="1">
      <c r="B72" s="319" t="s">
        <v>23</v>
      </c>
      <c r="C72" s="273">
        <v>1231</v>
      </c>
      <c r="D72" s="274"/>
      <c r="E72" s="274"/>
      <c r="F72" s="274"/>
      <c r="G72" s="274"/>
      <c r="H72" s="274"/>
      <c r="I72" s="275"/>
    </row>
    <row r="73" spans="2:9" s="312" customFormat="1">
      <c r="D73" s="260"/>
    </row>
    <row r="74" spans="2:9" s="312" customFormat="1">
      <c r="D74" s="260"/>
    </row>
    <row r="75" spans="2:9" s="312" customFormat="1"/>
    <row r="76" spans="2:9" s="312" customFormat="1" ht="15.75" thickBot="1"/>
    <row r="77" spans="2:9" s="312" customFormat="1">
      <c r="B77" s="251"/>
      <c r="C77" s="252">
        <v>2016</v>
      </c>
      <c r="D77" s="252" t="s">
        <v>56</v>
      </c>
      <c r="E77" s="252" t="s">
        <v>57</v>
      </c>
      <c r="F77" s="252" t="s">
        <v>58</v>
      </c>
      <c r="G77" s="252" t="s">
        <v>90</v>
      </c>
      <c r="H77" s="252" t="s">
        <v>91</v>
      </c>
      <c r="I77" s="253" t="s">
        <v>92</v>
      </c>
    </row>
    <row r="78" spans="2:9" s="312" customFormat="1">
      <c r="B78" s="263" t="s">
        <v>85</v>
      </c>
      <c r="D78" s="320"/>
      <c r="E78" s="320"/>
      <c r="F78" s="320"/>
      <c r="G78" s="320"/>
      <c r="H78" s="320"/>
      <c r="I78" s="348"/>
    </row>
    <row r="79" spans="2:9" s="312" customFormat="1">
      <c r="B79" s="263" t="s">
        <v>86</v>
      </c>
      <c r="D79" s="320"/>
      <c r="E79" s="320"/>
      <c r="F79" s="320"/>
      <c r="G79" s="320"/>
      <c r="H79" s="320"/>
      <c r="I79" s="348"/>
    </row>
    <row r="80" spans="2:9" s="312" customFormat="1">
      <c r="B80" s="263" t="s">
        <v>87</v>
      </c>
      <c r="D80" s="320"/>
      <c r="E80" s="320"/>
      <c r="F80" s="320"/>
      <c r="G80" s="320"/>
      <c r="H80" s="320"/>
      <c r="I80" s="348"/>
    </row>
    <row r="81" spans="2:9" s="312" customFormat="1" ht="15.75" thickBot="1">
      <c r="B81" s="321" t="s">
        <v>84</v>
      </c>
      <c r="C81" s="322"/>
      <c r="D81" s="323"/>
      <c r="E81" s="323"/>
      <c r="F81" s="323"/>
      <c r="G81" s="323"/>
      <c r="H81" s="323"/>
      <c r="I81" s="349"/>
    </row>
    <row r="82" spans="2:9" s="312" customFormat="1">
      <c r="B82" s="324" t="s">
        <v>81</v>
      </c>
      <c r="C82" s="325"/>
      <c r="D82" s="320"/>
      <c r="E82" s="320"/>
      <c r="F82" s="320"/>
      <c r="G82" s="320"/>
      <c r="H82" s="320"/>
      <c r="I82" s="348"/>
    </row>
    <row r="83" spans="2:9" s="312" customFormat="1">
      <c r="B83" s="263" t="s">
        <v>82</v>
      </c>
      <c r="D83" s="320"/>
      <c r="E83" s="320"/>
      <c r="F83" s="320"/>
      <c r="G83" s="320"/>
      <c r="H83" s="320"/>
      <c r="I83" s="348"/>
    </row>
    <row r="84" spans="2:9" s="312" customFormat="1" ht="15.75" thickBot="1">
      <c r="B84" s="321" t="s">
        <v>83</v>
      </c>
      <c r="C84" s="322"/>
      <c r="D84" s="323"/>
      <c r="E84" s="323"/>
      <c r="F84" s="323"/>
      <c r="G84" s="323"/>
      <c r="H84" s="323"/>
      <c r="I84" s="349"/>
    </row>
    <row r="85" spans="2:9" s="312" customFormat="1">
      <c r="B85" s="326" t="s">
        <v>88</v>
      </c>
      <c r="C85" s="327">
        <v>0.2</v>
      </c>
      <c r="D85" s="328"/>
      <c r="E85" s="328"/>
      <c r="F85" s="328"/>
      <c r="G85" s="328"/>
      <c r="H85" s="328"/>
      <c r="I85" s="350"/>
    </row>
    <row r="86" spans="2:9" s="312" customFormat="1" ht="15.75" thickBot="1">
      <c r="B86" s="329" t="s">
        <v>89</v>
      </c>
      <c r="C86" s="330">
        <v>0.8</v>
      </c>
      <c r="D86" s="331"/>
      <c r="E86" s="331"/>
      <c r="F86" s="331"/>
      <c r="G86" s="331"/>
      <c r="H86" s="331"/>
      <c r="I86" s="351"/>
    </row>
    <row r="87" spans="2:9" s="312" customFormat="1"/>
    <row r="88" spans="2:9" s="312" customFormat="1"/>
    <row r="89" spans="2:9" s="312" customFormat="1" ht="15.75" thickBot="1"/>
    <row r="90" spans="2:9" s="312" customFormat="1">
      <c r="B90" s="251"/>
      <c r="C90" s="252">
        <v>2016</v>
      </c>
      <c r="D90" s="252" t="s">
        <v>56</v>
      </c>
      <c r="E90" s="252" t="s">
        <v>57</v>
      </c>
      <c r="F90" s="252" t="s">
        <v>58</v>
      </c>
      <c r="G90" s="252" t="s">
        <v>90</v>
      </c>
      <c r="H90" s="252" t="s">
        <v>91</v>
      </c>
      <c r="I90" s="253" t="s">
        <v>92</v>
      </c>
    </row>
    <row r="91" spans="2:9" s="312" customFormat="1">
      <c r="B91" s="263" t="s">
        <v>94</v>
      </c>
      <c r="C91" s="332"/>
      <c r="D91" s="332"/>
      <c r="E91" s="332"/>
      <c r="F91" s="332"/>
      <c r="G91" s="333"/>
      <c r="H91" s="333"/>
      <c r="I91" s="334"/>
    </row>
    <row r="92" spans="2:9" s="312" customFormat="1">
      <c r="B92" s="263" t="s">
        <v>30</v>
      </c>
      <c r="C92" s="335"/>
      <c r="D92" s="335"/>
      <c r="E92" s="335"/>
      <c r="F92" s="335"/>
      <c r="G92" s="336"/>
      <c r="H92" s="336"/>
      <c r="I92" s="337"/>
    </row>
    <row r="93" spans="2:9" s="312" customFormat="1" ht="15.75" thickBot="1">
      <c r="B93" s="319" t="s">
        <v>93</v>
      </c>
      <c r="C93" s="338"/>
      <c r="D93" s="338"/>
      <c r="E93" s="338"/>
      <c r="F93" s="338"/>
      <c r="G93" s="339"/>
      <c r="H93" s="339"/>
      <c r="I93" s="340"/>
    </row>
    <row r="94" spans="2:9" s="312" customFormat="1"/>
    <row r="95" spans="2:9" s="312" customFormat="1" ht="15.75" thickBot="1"/>
    <row r="96" spans="2:9" s="312" customFormat="1">
      <c r="B96" s="251"/>
      <c r="C96" s="252">
        <v>2016</v>
      </c>
      <c r="D96" s="252" t="s">
        <v>56</v>
      </c>
      <c r="E96" s="252" t="s">
        <v>57</v>
      </c>
      <c r="F96" s="252" t="s">
        <v>58</v>
      </c>
      <c r="G96" s="252" t="s">
        <v>90</v>
      </c>
      <c r="H96" s="252" t="s">
        <v>91</v>
      </c>
      <c r="I96" s="253" t="s">
        <v>92</v>
      </c>
    </row>
    <row r="97" spans="2:11" s="312" customFormat="1">
      <c r="B97" s="287" t="s">
        <v>95</v>
      </c>
      <c r="C97" s="288">
        <v>4625</v>
      </c>
      <c r="D97" s="288"/>
      <c r="E97" s="288"/>
      <c r="F97" s="288"/>
      <c r="G97" s="288"/>
      <c r="H97" s="288"/>
      <c r="I97" s="341"/>
    </row>
    <row r="98" spans="2:11" s="312" customFormat="1">
      <c r="B98" s="263" t="s">
        <v>1</v>
      </c>
      <c r="C98" s="260">
        <v>562</v>
      </c>
      <c r="D98" s="260"/>
      <c r="E98" s="260"/>
      <c r="F98" s="260"/>
      <c r="G98" s="260"/>
      <c r="H98" s="260"/>
      <c r="I98" s="342"/>
    </row>
    <row r="99" spans="2:11" s="312" customFormat="1">
      <c r="B99" s="263" t="s">
        <v>2</v>
      </c>
      <c r="C99" s="260">
        <v>3493</v>
      </c>
      <c r="D99" s="260"/>
      <c r="E99" s="260"/>
      <c r="F99" s="260"/>
      <c r="G99" s="260"/>
      <c r="H99" s="260"/>
      <c r="I99" s="342"/>
    </row>
    <row r="100" spans="2:11" s="312" customFormat="1">
      <c r="B100" s="263" t="s">
        <v>46</v>
      </c>
      <c r="C100" s="260">
        <v>172</v>
      </c>
      <c r="D100" s="260"/>
      <c r="E100" s="260"/>
      <c r="F100" s="260"/>
      <c r="G100" s="260"/>
      <c r="H100" s="260"/>
      <c r="I100" s="342"/>
    </row>
    <row r="101" spans="2:11" s="312" customFormat="1">
      <c r="B101" s="343" t="s">
        <v>3</v>
      </c>
      <c r="C101" s="268">
        <v>398</v>
      </c>
      <c r="D101" s="268"/>
      <c r="E101" s="268"/>
      <c r="F101" s="268"/>
      <c r="G101" s="268"/>
      <c r="H101" s="268"/>
      <c r="I101" s="344"/>
    </row>
    <row r="102" spans="2:11" s="312" customFormat="1">
      <c r="B102" s="287" t="s">
        <v>96</v>
      </c>
      <c r="C102" s="288">
        <v>6441</v>
      </c>
      <c r="D102" s="288"/>
      <c r="E102" s="288"/>
      <c r="F102" s="288"/>
      <c r="G102" s="288"/>
      <c r="H102" s="288"/>
      <c r="I102" s="341"/>
    </row>
    <row r="103" spans="2:11" s="312" customFormat="1">
      <c r="B103" s="263" t="s">
        <v>5</v>
      </c>
      <c r="C103" s="260">
        <v>4723</v>
      </c>
      <c r="D103" s="260"/>
      <c r="E103" s="260"/>
      <c r="F103" s="260"/>
      <c r="G103" s="260"/>
      <c r="H103" s="260"/>
      <c r="I103" s="342"/>
    </row>
    <row r="104" spans="2:11" s="312" customFormat="1">
      <c r="B104" s="263" t="s">
        <v>51</v>
      </c>
      <c r="C104" s="260">
        <v>163</v>
      </c>
      <c r="D104" s="260"/>
      <c r="E104" s="260"/>
      <c r="F104" s="260"/>
      <c r="G104" s="260"/>
      <c r="H104" s="260"/>
      <c r="I104" s="342"/>
    </row>
    <row r="105" spans="2:11" s="312" customFormat="1">
      <c r="B105" s="343" t="s">
        <v>6</v>
      </c>
      <c r="C105" s="268">
        <v>1555</v>
      </c>
      <c r="D105" s="268"/>
      <c r="E105" s="268"/>
      <c r="F105" s="268"/>
      <c r="G105" s="268"/>
      <c r="H105" s="268"/>
      <c r="I105" s="344"/>
      <c r="K105" s="352" t="s">
        <v>171</v>
      </c>
    </row>
    <row r="106" spans="2:11" s="312" customFormat="1">
      <c r="B106" s="263"/>
      <c r="I106" s="345"/>
    </row>
    <row r="107" spans="2:11" s="312" customFormat="1">
      <c r="B107" s="287" t="s">
        <v>24</v>
      </c>
      <c r="C107" s="288">
        <v>-1816</v>
      </c>
      <c r="D107" s="288"/>
      <c r="E107" s="288"/>
      <c r="F107" s="288"/>
      <c r="G107" s="288"/>
      <c r="H107" s="288"/>
      <c r="I107" s="341"/>
    </row>
    <row r="108" spans="2:11" s="312" customFormat="1" ht="15.75" thickBot="1">
      <c r="B108" s="346" t="s">
        <v>97</v>
      </c>
      <c r="C108" s="347"/>
      <c r="D108" s="278"/>
      <c r="E108" s="278"/>
      <c r="F108" s="278"/>
      <c r="G108" s="278"/>
      <c r="H108" s="278"/>
      <c r="I108" s="279"/>
    </row>
    <row r="109" spans="2:11" s="312" customFormat="1"/>
    <row r="110" spans="2:11" s="312" customFormat="1"/>
    <row r="111" spans="2:11" s="312" customFormat="1"/>
    <row r="112" spans="2:11" s="312" customFormat="1"/>
    <row r="113" s="312" customFormat="1"/>
    <row r="114" s="312" customFormat="1"/>
    <row r="115" s="312" customFormat="1"/>
    <row r="116" s="312" customFormat="1"/>
    <row r="117" s="312" customFormat="1"/>
    <row r="118" s="312" customFormat="1"/>
    <row r="119" s="312" customFormat="1"/>
    <row r="120" s="312" customFormat="1"/>
    <row r="121" s="312" customFormat="1"/>
    <row r="122" s="312" customFormat="1"/>
    <row r="123" s="312" customFormat="1"/>
    <row r="124" s="312" customFormat="1"/>
    <row r="125" s="312" customFormat="1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B1:J60"/>
  <sheetViews>
    <sheetView showGridLines="0" zoomScale="90" zoomScaleNormal="90" workbookViewId="0"/>
  </sheetViews>
  <sheetFormatPr defaultRowHeight="15"/>
  <cols>
    <col min="2" max="2" width="17.5703125" style="190" bestFit="1" customWidth="1"/>
    <col min="3" max="3" width="5.7109375" style="190" bestFit="1" customWidth="1"/>
    <col min="4" max="9" width="7.28515625" style="190" customWidth="1"/>
    <col min="10" max="10" width="27" style="191" customWidth="1"/>
  </cols>
  <sheetData>
    <row r="1" spans="2:10" ht="15.75" thickBot="1">
      <c r="B1" s="162"/>
      <c r="C1" s="162"/>
      <c r="D1" s="162"/>
      <c r="E1" s="162"/>
      <c r="F1" s="162"/>
      <c r="G1" s="162"/>
      <c r="H1" s="162"/>
      <c r="I1" s="162"/>
      <c r="J1" s="163"/>
    </row>
    <row r="2" spans="2:10">
      <c r="B2" s="164"/>
      <c r="C2" s="165" t="s">
        <v>117</v>
      </c>
      <c r="D2" s="165" t="s">
        <v>56</v>
      </c>
      <c r="E2" s="165" t="s">
        <v>57</v>
      </c>
      <c r="F2" s="165" t="s">
        <v>58</v>
      </c>
      <c r="G2" s="166" t="s">
        <v>90</v>
      </c>
      <c r="H2" s="165" t="s">
        <v>91</v>
      </c>
      <c r="I2" s="165" t="s">
        <v>92</v>
      </c>
      <c r="J2" s="198" t="s">
        <v>101</v>
      </c>
    </row>
    <row r="3" spans="2:10">
      <c r="B3" s="167" t="s">
        <v>68</v>
      </c>
      <c r="C3" s="168"/>
      <c r="D3" s="168"/>
      <c r="E3" s="168"/>
      <c r="F3" s="168"/>
      <c r="G3" s="169"/>
      <c r="H3" s="168"/>
      <c r="I3" s="168"/>
      <c r="J3" s="199"/>
    </row>
    <row r="4" spans="2:10">
      <c r="B4" s="170" t="s">
        <v>109</v>
      </c>
      <c r="C4" s="168"/>
      <c r="D4" s="171">
        <f>+Revenues!D31</f>
        <v>0</v>
      </c>
      <c r="E4" s="171"/>
      <c r="F4" s="171"/>
      <c r="G4" s="172"/>
      <c r="H4" s="171"/>
      <c r="I4" s="171"/>
      <c r="J4" s="199" t="s">
        <v>115</v>
      </c>
    </row>
    <row r="5" spans="2:10">
      <c r="B5" s="170" t="s">
        <v>110</v>
      </c>
      <c r="C5" s="168"/>
      <c r="D5" s="171">
        <f>+Revenues!D32</f>
        <v>0</v>
      </c>
      <c r="E5" s="171"/>
      <c r="F5" s="171"/>
      <c r="G5" s="172"/>
      <c r="H5" s="171"/>
      <c r="I5" s="171"/>
      <c r="J5" s="199" t="s">
        <v>115</v>
      </c>
    </row>
    <row r="6" spans="2:10">
      <c r="B6" s="170" t="s">
        <v>118</v>
      </c>
      <c r="C6" s="168" t="s">
        <v>127</v>
      </c>
      <c r="D6" s="173">
        <v>0.16200000000000001</v>
      </c>
      <c r="E6" s="173"/>
      <c r="F6" s="173"/>
      <c r="G6" s="174"/>
      <c r="H6" s="173"/>
      <c r="I6" s="173"/>
      <c r="J6" s="199"/>
    </row>
    <row r="7" spans="2:10">
      <c r="B7" s="170" t="s">
        <v>119</v>
      </c>
      <c r="C7" s="175" t="str">
        <f>+C6</f>
        <v>% Trff</v>
      </c>
      <c r="D7" s="176">
        <v>0.123</v>
      </c>
      <c r="E7" s="176"/>
      <c r="F7" s="176"/>
      <c r="G7" s="177"/>
      <c r="H7" s="176"/>
      <c r="I7" s="176"/>
      <c r="J7" s="201"/>
    </row>
    <row r="8" spans="2:10">
      <c r="B8" s="170" t="s">
        <v>111</v>
      </c>
      <c r="C8" s="168" t="s">
        <v>127</v>
      </c>
      <c r="D8" s="173">
        <f>+-Financials!C38/SUM(Financials!C35:C36)-0.008</f>
        <v>0.31718515930687535</v>
      </c>
      <c r="E8" s="173"/>
      <c r="F8" s="173"/>
      <c r="G8" s="194"/>
      <c r="H8" s="195"/>
      <c r="I8" s="195"/>
      <c r="J8" s="199"/>
    </row>
    <row r="9" spans="2:10">
      <c r="B9" s="170" t="s">
        <v>112</v>
      </c>
      <c r="C9" s="168" t="s">
        <v>121</v>
      </c>
      <c r="D9" s="173">
        <v>2.1000000000000001E-2</v>
      </c>
      <c r="E9" s="173"/>
      <c r="F9" s="173"/>
      <c r="G9" s="194"/>
      <c r="H9" s="195"/>
      <c r="I9" s="195"/>
      <c r="J9" s="199"/>
    </row>
    <row r="10" spans="2:10">
      <c r="B10" s="170" t="s">
        <v>122</v>
      </c>
      <c r="C10" s="168" t="s">
        <v>127</v>
      </c>
      <c r="D10" s="173">
        <v>0.14299999999999999</v>
      </c>
      <c r="E10" s="173"/>
      <c r="F10" s="173"/>
      <c r="G10" s="194"/>
      <c r="H10" s="195"/>
      <c r="I10" s="195"/>
      <c r="J10" s="199"/>
    </row>
    <row r="11" spans="2:10">
      <c r="B11" s="170" t="s">
        <v>123</v>
      </c>
      <c r="C11" s="168" t="s">
        <v>127</v>
      </c>
      <c r="D11" s="173">
        <v>0.182</v>
      </c>
      <c r="E11" s="173"/>
      <c r="F11" s="173"/>
      <c r="G11" s="194"/>
      <c r="H11" s="195"/>
      <c r="I11" s="195"/>
      <c r="J11" s="199"/>
    </row>
    <row r="12" spans="2:10">
      <c r="B12" s="170" t="s">
        <v>132</v>
      </c>
      <c r="C12" s="168" t="s">
        <v>121</v>
      </c>
      <c r="D12" s="173">
        <v>-1.2500000000000001E-2</v>
      </c>
      <c r="E12" s="173"/>
      <c r="F12" s="173"/>
      <c r="G12" s="194"/>
      <c r="H12" s="195"/>
      <c r="I12" s="195"/>
      <c r="J12" s="199"/>
    </row>
    <row r="13" spans="2:10">
      <c r="B13" s="170" t="s">
        <v>113</v>
      </c>
      <c r="C13" s="168" t="s">
        <v>121</v>
      </c>
      <c r="D13" s="173">
        <v>1.7000000000000001E-2</v>
      </c>
      <c r="E13" s="173"/>
      <c r="F13" s="173"/>
      <c r="G13" s="194"/>
      <c r="H13" s="195"/>
      <c r="I13" s="195"/>
      <c r="J13" s="199"/>
    </row>
    <row r="14" spans="2:10">
      <c r="B14" s="170" t="s">
        <v>114</v>
      </c>
      <c r="C14" s="168" t="s">
        <v>127</v>
      </c>
      <c r="D14" s="173">
        <v>0.02</v>
      </c>
      <c r="E14" s="173"/>
      <c r="F14" s="173"/>
      <c r="G14" s="194"/>
      <c r="H14" s="195"/>
      <c r="I14" s="195"/>
      <c r="J14" s="199"/>
    </row>
    <row r="15" spans="2:10">
      <c r="B15" s="170" t="s">
        <v>85</v>
      </c>
      <c r="C15" s="168"/>
      <c r="D15" s="173">
        <v>0.05</v>
      </c>
      <c r="E15" s="173"/>
      <c r="F15" s="173"/>
      <c r="G15" s="194"/>
      <c r="H15" s="195"/>
      <c r="I15" s="195"/>
      <c r="J15" s="199"/>
    </row>
    <row r="16" spans="2:10">
      <c r="B16" s="170" t="s">
        <v>86</v>
      </c>
      <c r="C16" s="168"/>
      <c r="D16" s="173">
        <v>0.125</v>
      </c>
      <c r="E16" s="173"/>
      <c r="F16" s="173"/>
      <c r="G16" s="194"/>
      <c r="H16" s="195"/>
      <c r="I16" s="195"/>
      <c r="J16" s="199"/>
    </row>
    <row r="17" spans="2:10">
      <c r="B17" s="170" t="s">
        <v>87</v>
      </c>
      <c r="C17" s="168"/>
      <c r="D17" s="173">
        <v>0.08</v>
      </c>
      <c r="E17" s="173"/>
      <c r="F17" s="173"/>
      <c r="G17" s="194"/>
      <c r="H17" s="195"/>
      <c r="I17" s="195"/>
      <c r="J17" s="199"/>
    </row>
    <row r="18" spans="2:10">
      <c r="B18" s="170" t="s">
        <v>108</v>
      </c>
      <c r="C18" s="168"/>
      <c r="D18" s="173"/>
      <c r="E18" s="173"/>
      <c r="F18" s="173"/>
      <c r="G18" s="194"/>
      <c r="H18" s="195"/>
      <c r="I18" s="195"/>
      <c r="J18" s="199"/>
    </row>
    <row r="19" spans="2:10">
      <c r="B19" s="170" t="s">
        <v>107</v>
      </c>
      <c r="C19" s="168"/>
      <c r="D19" s="173"/>
      <c r="E19" s="173"/>
      <c r="F19" s="173"/>
      <c r="G19" s="194"/>
      <c r="H19" s="195"/>
      <c r="I19" s="195"/>
      <c r="J19" s="199"/>
    </row>
    <row r="20" spans="2:10" ht="15.75" thickBot="1">
      <c r="B20" s="178"/>
      <c r="C20" s="179"/>
      <c r="D20" s="180"/>
      <c r="E20" s="180"/>
      <c r="F20" s="180"/>
      <c r="G20" s="196"/>
      <c r="H20" s="197"/>
      <c r="I20" s="197"/>
      <c r="J20" s="200"/>
    </row>
    <row r="21" spans="2:10">
      <c r="B21" s="170"/>
      <c r="C21" s="168"/>
      <c r="D21" s="173"/>
      <c r="E21" s="173"/>
      <c r="F21" s="173"/>
      <c r="G21" s="194"/>
      <c r="H21" s="195"/>
      <c r="I21" s="195"/>
      <c r="J21" s="199"/>
    </row>
    <row r="22" spans="2:10">
      <c r="B22" s="167" t="s">
        <v>69</v>
      </c>
      <c r="C22" s="168"/>
      <c r="D22" s="173"/>
      <c r="E22" s="173"/>
      <c r="F22" s="173"/>
      <c r="G22" s="194"/>
      <c r="H22" s="195"/>
      <c r="I22" s="195"/>
      <c r="J22" s="199"/>
    </row>
    <row r="23" spans="2:10" ht="72">
      <c r="B23" s="170" t="s">
        <v>62</v>
      </c>
      <c r="C23" s="168" t="s">
        <v>125</v>
      </c>
      <c r="D23" s="173">
        <v>0</v>
      </c>
      <c r="E23" s="173">
        <v>0</v>
      </c>
      <c r="F23" s="173">
        <v>0</v>
      </c>
      <c r="G23" s="194"/>
      <c r="H23" s="195"/>
      <c r="I23" s="195"/>
      <c r="J23" s="199" t="s">
        <v>124</v>
      </c>
    </row>
    <row r="24" spans="2:10">
      <c r="B24" s="170" t="s">
        <v>0</v>
      </c>
      <c r="C24" s="168"/>
      <c r="D24" s="173"/>
      <c r="E24" s="173"/>
      <c r="F24" s="173"/>
      <c r="G24" s="194"/>
      <c r="H24" s="195"/>
      <c r="I24" s="195"/>
      <c r="J24" s="199"/>
    </row>
    <row r="25" spans="2:10">
      <c r="B25" s="170" t="s">
        <v>45</v>
      </c>
      <c r="C25" s="168"/>
      <c r="D25" s="173"/>
      <c r="E25" s="173"/>
      <c r="F25" s="173"/>
      <c r="G25" s="194"/>
      <c r="H25" s="195"/>
      <c r="I25" s="195"/>
      <c r="J25" s="199"/>
    </row>
    <row r="26" spans="2:10">
      <c r="B26" s="170" t="s">
        <v>43</v>
      </c>
      <c r="C26" s="168"/>
      <c r="D26" s="173"/>
      <c r="E26" s="173"/>
      <c r="F26" s="173"/>
      <c r="G26" s="194"/>
      <c r="H26" s="195"/>
      <c r="I26" s="195"/>
      <c r="J26" s="199"/>
    </row>
    <row r="27" spans="2:10">
      <c r="B27" s="170" t="s">
        <v>44</v>
      </c>
      <c r="C27" s="168"/>
      <c r="D27" s="173"/>
      <c r="E27" s="173"/>
      <c r="F27" s="173"/>
      <c r="G27" s="194"/>
      <c r="H27" s="195"/>
      <c r="I27" s="195"/>
      <c r="J27" s="199"/>
    </row>
    <row r="28" spans="2:10">
      <c r="B28" s="170" t="s">
        <v>59</v>
      </c>
      <c r="C28" s="168"/>
      <c r="D28" s="173"/>
      <c r="E28" s="173"/>
      <c r="F28" s="173"/>
      <c r="G28" s="174"/>
      <c r="H28" s="173"/>
      <c r="I28" s="173"/>
      <c r="J28" s="199"/>
    </row>
    <row r="29" spans="2:10" ht="48">
      <c r="B29" s="170" t="s">
        <v>1</v>
      </c>
      <c r="C29" s="168" t="s">
        <v>120</v>
      </c>
      <c r="D29" s="173">
        <v>0.02</v>
      </c>
      <c r="E29" s="173"/>
      <c r="F29" s="173"/>
      <c r="G29" s="174"/>
      <c r="H29" s="173"/>
      <c r="I29" s="173"/>
      <c r="J29" s="199" t="s">
        <v>126</v>
      </c>
    </row>
    <row r="30" spans="2:10">
      <c r="B30" s="170" t="s">
        <v>2</v>
      </c>
      <c r="C30" s="168" t="s">
        <v>128</v>
      </c>
      <c r="D30" s="181">
        <v>43</v>
      </c>
      <c r="E30" s="181"/>
      <c r="F30" s="181"/>
      <c r="G30" s="182"/>
      <c r="H30" s="181"/>
      <c r="I30" s="181"/>
      <c r="J30" s="199"/>
    </row>
    <row r="31" spans="2:10">
      <c r="B31" s="170" t="s">
        <v>46</v>
      </c>
      <c r="C31" s="168"/>
      <c r="D31" s="173"/>
      <c r="E31" s="173"/>
      <c r="F31" s="173"/>
      <c r="G31" s="174"/>
      <c r="H31" s="173"/>
      <c r="I31" s="173"/>
      <c r="J31" s="199"/>
    </row>
    <row r="32" spans="2:10">
      <c r="B32" s="170" t="s">
        <v>3</v>
      </c>
      <c r="C32" s="168"/>
      <c r="D32" s="173"/>
      <c r="E32" s="173"/>
      <c r="F32" s="173"/>
      <c r="G32" s="174"/>
      <c r="H32" s="173"/>
      <c r="I32" s="173"/>
      <c r="J32" s="199"/>
    </row>
    <row r="33" spans="2:10">
      <c r="B33" s="170" t="s">
        <v>60</v>
      </c>
      <c r="C33" s="168"/>
      <c r="D33" s="173"/>
      <c r="E33" s="173"/>
      <c r="F33" s="173"/>
      <c r="G33" s="174"/>
      <c r="H33" s="173"/>
      <c r="I33" s="173"/>
      <c r="J33" s="199"/>
    </row>
    <row r="34" spans="2:10">
      <c r="B34" s="183" t="s">
        <v>61</v>
      </c>
      <c r="C34" s="175"/>
      <c r="D34" s="176"/>
      <c r="E34" s="176"/>
      <c r="F34" s="176"/>
      <c r="G34" s="177"/>
      <c r="H34" s="176"/>
      <c r="I34" s="176"/>
      <c r="J34" s="201"/>
    </row>
    <row r="35" spans="2:10">
      <c r="B35" s="170" t="s">
        <v>47</v>
      </c>
      <c r="C35" s="168"/>
      <c r="D35" s="173"/>
      <c r="E35" s="173"/>
      <c r="F35" s="173"/>
      <c r="G35" s="174"/>
      <c r="H35" s="173"/>
      <c r="I35" s="173"/>
      <c r="J35" s="199"/>
    </row>
    <row r="36" spans="2:10">
      <c r="B36" s="170" t="s">
        <v>4</v>
      </c>
      <c r="C36" s="168"/>
      <c r="D36" s="173"/>
      <c r="E36" s="173"/>
      <c r="F36" s="173"/>
      <c r="G36" s="174"/>
      <c r="H36" s="173"/>
      <c r="I36" s="173"/>
      <c r="J36" s="199"/>
    </row>
    <row r="37" spans="2:10">
      <c r="B37" s="170" t="s">
        <v>50</v>
      </c>
      <c r="C37" s="168"/>
      <c r="D37" s="173"/>
      <c r="E37" s="173"/>
      <c r="F37" s="173"/>
      <c r="G37" s="174"/>
      <c r="H37" s="173"/>
      <c r="I37" s="173"/>
      <c r="J37" s="199"/>
    </row>
    <row r="38" spans="2:10">
      <c r="B38" s="170" t="s">
        <v>49</v>
      </c>
      <c r="C38" s="168"/>
      <c r="D38" s="173"/>
      <c r="E38" s="173"/>
      <c r="F38" s="173"/>
      <c r="G38" s="174"/>
      <c r="H38" s="173"/>
      <c r="I38" s="173"/>
      <c r="J38" s="199"/>
    </row>
    <row r="39" spans="2:10">
      <c r="B39" s="170" t="s">
        <v>55</v>
      </c>
      <c r="C39" s="168"/>
      <c r="D39" s="173"/>
      <c r="E39" s="173"/>
      <c r="F39" s="173"/>
      <c r="G39" s="174"/>
      <c r="H39" s="173"/>
      <c r="I39" s="173"/>
      <c r="J39" s="199"/>
    </row>
    <row r="40" spans="2:10">
      <c r="B40" s="170" t="s">
        <v>50</v>
      </c>
      <c r="C40" s="168"/>
      <c r="D40" s="173"/>
      <c r="E40" s="173"/>
      <c r="F40" s="173"/>
      <c r="G40" s="174"/>
      <c r="H40" s="173"/>
      <c r="I40" s="173"/>
      <c r="J40" s="199"/>
    </row>
    <row r="41" spans="2:10">
      <c r="B41" s="170" t="s">
        <v>5</v>
      </c>
      <c r="C41" s="168"/>
      <c r="D41" s="173"/>
      <c r="E41" s="173"/>
      <c r="F41" s="173"/>
      <c r="G41" s="174"/>
      <c r="H41" s="173"/>
      <c r="I41" s="173"/>
      <c r="J41" s="199"/>
    </row>
    <row r="42" spans="2:10">
      <c r="B42" s="170" t="s">
        <v>51</v>
      </c>
      <c r="C42" s="168"/>
      <c r="D42" s="173"/>
      <c r="E42" s="173"/>
      <c r="F42" s="173"/>
      <c r="G42" s="174"/>
      <c r="H42" s="173"/>
      <c r="I42" s="173"/>
      <c r="J42" s="199"/>
    </row>
    <row r="43" spans="2:10">
      <c r="B43" s="183" t="s">
        <v>6</v>
      </c>
      <c r="C43" s="175"/>
      <c r="D43" s="176"/>
      <c r="E43" s="176"/>
      <c r="F43" s="176"/>
      <c r="G43" s="177"/>
      <c r="H43" s="176"/>
      <c r="I43" s="176"/>
      <c r="J43" s="201"/>
    </row>
    <row r="44" spans="2:10">
      <c r="B44" s="170"/>
      <c r="C44" s="168"/>
      <c r="D44" s="173"/>
      <c r="E44" s="173"/>
      <c r="F44" s="173"/>
      <c r="G44" s="174"/>
      <c r="H44" s="173"/>
      <c r="I44" s="173"/>
      <c r="J44" s="199"/>
    </row>
    <row r="45" spans="2:10">
      <c r="B45" s="170" t="s">
        <v>116</v>
      </c>
      <c r="C45" s="168"/>
      <c r="D45" s="173"/>
      <c r="E45" s="173"/>
      <c r="F45" s="173"/>
      <c r="G45" s="174"/>
      <c r="H45" s="173"/>
      <c r="I45" s="173"/>
      <c r="J45" s="199"/>
    </row>
    <row r="46" spans="2:10">
      <c r="B46" s="170"/>
      <c r="C46" s="168"/>
      <c r="D46" s="173"/>
      <c r="E46" s="173"/>
      <c r="F46" s="173"/>
      <c r="G46" s="174"/>
      <c r="H46" s="173"/>
      <c r="I46" s="173"/>
      <c r="J46" s="199"/>
    </row>
    <row r="47" spans="2:10" ht="15.75" thickBot="1">
      <c r="B47" s="184"/>
      <c r="C47" s="185"/>
      <c r="D47" s="186"/>
      <c r="E47" s="186"/>
      <c r="F47" s="186"/>
      <c r="G47" s="187"/>
      <c r="H47" s="186"/>
      <c r="I47" s="186"/>
      <c r="J47" s="202"/>
    </row>
    <row r="48" spans="2:10">
      <c r="B48" s="188"/>
      <c r="C48" s="189"/>
      <c r="D48" s="189"/>
      <c r="E48" s="189"/>
      <c r="F48" s="189"/>
      <c r="G48" s="189"/>
      <c r="H48" s="189"/>
      <c r="I48" s="189"/>
      <c r="J48" s="192"/>
    </row>
    <row r="49" spans="10:10">
      <c r="J49" s="193"/>
    </row>
    <row r="50" spans="10:10">
      <c r="J50" s="193"/>
    </row>
    <row r="51" spans="10:10">
      <c r="J51" s="193"/>
    </row>
    <row r="52" spans="10:10">
      <c r="J52" s="193"/>
    </row>
    <row r="53" spans="10:10">
      <c r="J53" s="193"/>
    </row>
    <row r="54" spans="10:10">
      <c r="J54" s="193"/>
    </row>
    <row r="55" spans="10:10">
      <c r="J55" s="193"/>
    </row>
    <row r="56" spans="10:10">
      <c r="J56" s="193"/>
    </row>
    <row r="57" spans="10:10">
      <c r="J57" s="193"/>
    </row>
    <row r="58" spans="10:10">
      <c r="J58" s="193"/>
    </row>
    <row r="59" spans="10:10">
      <c r="J59" s="193"/>
    </row>
    <row r="60" spans="10:10">
      <c r="J60" s="193"/>
    </row>
  </sheetData>
  <pageMargins left="0.7" right="0.7" top="0.75" bottom="0.75" header="0.3" footer="0.3"/>
  <ignoredErrors>
    <ignoredError sqref="D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5"/>
  <sheetViews>
    <sheetView showGridLines="0" zoomScale="90" zoomScaleNormal="90" workbookViewId="0"/>
  </sheetViews>
  <sheetFormatPr defaultRowHeight="15"/>
  <cols>
    <col min="1" max="1" width="9.5703125" style="2" customWidth="1"/>
    <col min="2" max="2" width="27" style="2" bestFit="1" customWidth="1"/>
    <col min="3" max="3" width="4.85546875" style="2" customWidth="1"/>
    <col min="4" max="9" width="9.5703125" style="2" customWidth="1"/>
    <col min="10" max="10" width="41.28515625" style="2" customWidth="1"/>
  </cols>
  <sheetData>
    <row r="1" spans="1:10">
      <c r="A1" s="9"/>
      <c r="B1" s="10"/>
      <c r="C1" s="10"/>
      <c r="D1" s="10"/>
      <c r="E1" s="10"/>
      <c r="F1" s="10"/>
      <c r="G1" s="10"/>
      <c r="H1" s="10"/>
      <c r="I1" s="10"/>
      <c r="J1" s="10"/>
    </row>
    <row r="2" spans="1:10">
      <c r="A2" s="9"/>
      <c r="B2" s="10"/>
      <c r="C2" s="140"/>
      <c r="D2" s="125" t="s">
        <v>105</v>
      </c>
      <c r="E2" s="11"/>
      <c r="F2" s="11"/>
      <c r="G2" s="11"/>
      <c r="H2" s="11"/>
      <c r="I2" s="11"/>
      <c r="J2" s="11"/>
    </row>
    <row r="3" spans="1:10" ht="15.75" thickBot="1">
      <c r="A3" s="9"/>
      <c r="B3" s="10"/>
      <c r="C3" s="10"/>
      <c r="D3" s="10"/>
      <c r="E3" s="10"/>
      <c r="F3" s="10"/>
      <c r="G3" s="10"/>
      <c r="H3" s="10"/>
      <c r="I3" s="10"/>
      <c r="J3" s="10"/>
    </row>
    <row r="4" spans="1:10">
      <c r="A4" s="9"/>
      <c r="B4" s="13"/>
      <c r="C4" s="14"/>
      <c r="D4" s="14" t="s">
        <v>56</v>
      </c>
      <c r="E4" s="14" t="s">
        <v>57</v>
      </c>
      <c r="F4" s="14" t="s">
        <v>58</v>
      </c>
      <c r="G4" s="15" t="s">
        <v>90</v>
      </c>
      <c r="H4" s="14" t="s">
        <v>91</v>
      </c>
      <c r="I4" s="14" t="s">
        <v>92</v>
      </c>
      <c r="J4" s="121" t="s">
        <v>101</v>
      </c>
    </row>
    <row r="5" spans="1:10">
      <c r="A5" s="9"/>
      <c r="B5" s="16" t="s">
        <v>33</v>
      </c>
      <c r="C5" s="17"/>
      <c r="D5" s="17">
        <v>6.7299999999999999E-2</v>
      </c>
      <c r="E5" s="17">
        <v>6.6000000000000003E-2</v>
      </c>
      <c r="F5" s="17">
        <v>6.5299999999999997E-2</v>
      </c>
      <c r="G5" s="18">
        <v>6.5000000000000002E-2</v>
      </c>
      <c r="H5" s="17">
        <v>6.6000000000000003E-2</v>
      </c>
      <c r="I5" s="17">
        <v>6.7299999999999999E-2</v>
      </c>
      <c r="J5" s="122" t="s">
        <v>102</v>
      </c>
    </row>
    <row r="6" spans="1:10">
      <c r="A6" s="9"/>
      <c r="B6" s="119" t="s">
        <v>104</v>
      </c>
      <c r="C6" s="120"/>
      <c r="D6" s="124"/>
      <c r="E6" s="120">
        <f>+D6</f>
        <v>0</v>
      </c>
      <c r="F6" s="120">
        <f t="shared" ref="F6:I6" si="0">+E6</f>
        <v>0</v>
      </c>
      <c r="G6" s="152">
        <f t="shared" si="0"/>
        <v>0</v>
      </c>
      <c r="H6" s="120">
        <f t="shared" si="0"/>
        <v>0</v>
      </c>
      <c r="I6" s="120">
        <f t="shared" si="0"/>
        <v>0</v>
      </c>
      <c r="J6" s="122"/>
    </row>
    <row r="7" spans="1:10">
      <c r="A7" s="9"/>
      <c r="B7" s="117" t="s">
        <v>70</v>
      </c>
      <c r="C7" s="118"/>
      <c r="D7" s="118">
        <f>+D5+D6</f>
        <v>6.7299999999999999E-2</v>
      </c>
      <c r="E7" s="118">
        <f t="shared" ref="E7:I7" si="1">+E5+E6</f>
        <v>6.6000000000000003E-2</v>
      </c>
      <c r="F7" s="118">
        <f t="shared" si="1"/>
        <v>6.5299999999999997E-2</v>
      </c>
      <c r="G7" s="153">
        <f t="shared" si="1"/>
        <v>6.5000000000000002E-2</v>
      </c>
      <c r="H7" s="118">
        <f t="shared" si="1"/>
        <v>6.6000000000000003E-2</v>
      </c>
      <c r="I7" s="118">
        <f t="shared" si="1"/>
        <v>6.7299999999999999E-2</v>
      </c>
      <c r="J7" s="123"/>
    </row>
    <row r="8" spans="1:10">
      <c r="A8" s="9"/>
      <c r="B8" s="16" t="s">
        <v>34</v>
      </c>
      <c r="C8" s="17"/>
      <c r="D8" s="17">
        <v>9.2299999999999993E-2</v>
      </c>
      <c r="E8" s="17">
        <v>9.4700000000000006E-2</v>
      </c>
      <c r="F8" s="17">
        <v>9.7600000000000006E-2</v>
      </c>
      <c r="G8" s="18">
        <v>0.1</v>
      </c>
      <c r="H8" s="17">
        <v>0.10199999999999999</v>
      </c>
      <c r="I8" s="17">
        <v>0.10299999999999999</v>
      </c>
      <c r="J8" s="141" t="s">
        <v>102</v>
      </c>
    </row>
    <row r="9" spans="1:10">
      <c r="A9" s="9"/>
      <c r="B9" s="119" t="s">
        <v>104</v>
      </c>
      <c r="C9" s="120"/>
      <c r="D9" s="124"/>
      <c r="E9" s="120">
        <v>0</v>
      </c>
      <c r="F9" s="120">
        <v>0</v>
      </c>
      <c r="G9" s="152">
        <v>0</v>
      </c>
      <c r="H9" s="120">
        <v>0</v>
      </c>
      <c r="I9" s="120">
        <v>0</v>
      </c>
      <c r="J9" s="122"/>
    </row>
    <row r="10" spans="1:10">
      <c r="A10" s="9"/>
      <c r="B10" s="117" t="s">
        <v>34</v>
      </c>
      <c r="C10" s="118"/>
      <c r="D10" s="118">
        <f>+D8+D9</f>
        <v>9.2299999999999993E-2</v>
      </c>
      <c r="E10" s="118">
        <f t="shared" ref="E10:I10" si="2">+E8+E9</f>
        <v>9.4700000000000006E-2</v>
      </c>
      <c r="F10" s="118">
        <f t="shared" si="2"/>
        <v>9.7600000000000006E-2</v>
      </c>
      <c r="G10" s="153">
        <f t="shared" si="2"/>
        <v>0.1</v>
      </c>
      <c r="H10" s="118">
        <f t="shared" si="2"/>
        <v>0.10199999999999999</v>
      </c>
      <c r="I10" s="118">
        <f t="shared" si="2"/>
        <v>0.10299999999999999</v>
      </c>
      <c r="J10" s="123"/>
    </row>
    <row r="11" spans="1:10" ht="15.75" thickBot="1">
      <c r="A11" s="26"/>
      <c r="B11" s="27"/>
      <c r="C11" s="26"/>
      <c r="D11" s="26"/>
      <c r="E11" s="26"/>
      <c r="F11" s="26"/>
      <c r="G11" s="26"/>
      <c r="H11" s="26"/>
      <c r="I11" s="26"/>
      <c r="J11" s="116"/>
    </row>
    <row r="12" spans="1:10">
      <c r="A12" s="26"/>
      <c r="B12" s="13"/>
      <c r="C12" s="14"/>
      <c r="D12" s="14" t="s">
        <v>56</v>
      </c>
      <c r="E12" s="14" t="s">
        <v>57</v>
      </c>
      <c r="F12" s="14" t="s">
        <v>58</v>
      </c>
      <c r="G12" s="15" t="s">
        <v>90</v>
      </c>
      <c r="H12" s="14" t="s">
        <v>91</v>
      </c>
      <c r="I12" s="14" t="s">
        <v>92</v>
      </c>
      <c r="J12" s="142"/>
    </row>
    <row r="13" spans="1:10">
      <c r="A13" s="3"/>
      <c r="B13" s="16" t="s">
        <v>32</v>
      </c>
      <c r="C13" s="17"/>
      <c r="D13" s="29">
        <v>161.20000000000002</v>
      </c>
      <c r="E13" s="29">
        <v>174.25720000000001</v>
      </c>
      <c r="F13" s="29">
        <v>182.27303120000002</v>
      </c>
      <c r="G13" s="30">
        <v>193.57395913440004</v>
      </c>
      <c r="H13" s="29">
        <v>206.54341439640484</v>
      </c>
      <c r="I13" s="29">
        <v>211.29391292752214</v>
      </c>
      <c r="J13" s="149"/>
    </row>
    <row r="14" spans="1:10">
      <c r="A14" s="3"/>
      <c r="B14" s="6" t="s">
        <v>31</v>
      </c>
      <c r="C14" s="3"/>
      <c r="D14" s="29">
        <v>197.6</v>
      </c>
      <c r="E14" s="29">
        <v>209.85120000000001</v>
      </c>
      <c r="F14" s="29">
        <v>217.82554560000003</v>
      </c>
      <c r="G14" s="30">
        <v>220.65727769279999</v>
      </c>
      <c r="H14" s="29">
        <v>224.6291086912704</v>
      </c>
      <c r="I14" s="29">
        <v>238.78074253882042</v>
      </c>
      <c r="J14" s="149"/>
    </row>
    <row r="15" spans="1:10" ht="15.75" thickBot="1">
      <c r="A15" s="3"/>
      <c r="B15" s="31" t="s">
        <v>73</v>
      </c>
      <c r="C15" s="32"/>
      <c r="D15" s="33">
        <v>0.81599999999999995</v>
      </c>
      <c r="E15" s="33">
        <v>0.83</v>
      </c>
      <c r="F15" s="33">
        <v>0.83699999999999997</v>
      </c>
      <c r="G15" s="34">
        <v>0.877</v>
      </c>
      <c r="H15" s="33">
        <v>0.91900000000000004</v>
      </c>
      <c r="I15" s="33">
        <v>0.88500000000000001</v>
      </c>
      <c r="J15" s="150"/>
    </row>
    <row r="16" spans="1:10">
      <c r="A16" s="3"/>
      <c r="B16" s="36" t="s">
        <v>75</v>
      </c>
      <c r="C16" s="37"/>
      <c r="D16" s="38">
        <v>74.399999999999991</v>
      </c>
      <c r="E16" s="38">
        <v>77.524799999999999</v>
      </c>
      <c r="F16" s="38">
        <v>79.152820799999986</v>
      </c>
      <c r="G16" s="39">
        <v>82.635544915199986</v>
      </c>
      <c r="H16" s="38">
        <v>91.8907259457024</v>
      </c>
      <c r="I16" s="38">
        <v>105.21488120782925</v>
      </c>
      <c r="J16" s="151"/>
    </row>
    <row r="17" spans="1:10">
      <c r="A17" s="3"/>
      <c r="B17" s="6" t="s">
        <v>76</v>
      </c>
      <c r="C17" s="3"/>
      <c r="D17" s="29">
        <v>100.32000000000001</v>
      </c>
      <c r="E17" s="29">
        <v>111.55584000000002</v>
      </c>
      <c r="F17" s="29">
        <v>126.50432256000001</v>
      </c>
      <c r="G17" s="30">
        <v>129.28741765632</v>
      </c>
      <c r="H17" s="29">
        <v>130.83886666819583</v>
      </c>
      <c r="I17" s="29">
        <v>135.0257104015781</v>
      </c>
      <c r="J17" s="149"/>
    </row>
    <row r="18" spans="1:10" ht="15.75" thickBot="1">
      <c r="A18" s="3"/>
      <c r="B18" s="31" t="s">
        <v>74</v>
      </c>
      <c r="C18" s="32"/>
      <c r="D18" s="33">
        <v>0.74199999999999999</v>
      </c>
      <c r="E18" s="33">
        <v>0.69499999999999995</v>
      </c>
      <c r="F18" s="33">
        <v>0.626</v>
      </c>
      <c r="G18" s="34">
        <v>0.63900000000000001</v>
      </c>
      <c r="H18" s="33">
        <v>0.70199999999999996</v>
      </c>
      <c r="I18" s="33">
        <v>0.77900000000000003</v>
      </c>
      <c r="J18" s="150"/>
    </row>
    <row r="19" spans="1:10" ht="15.75" thickBot="1">
      <c r="A19" s="3"/>
      <c r="B19" s="3"/>
      <c r="C19" s="3"/>
      <c r="D19" s="3"/>
      <c r="E19" s="3"/>
      <c r="F19" s="3"/>
      <c r="G19" s="3"/>
      <c r="H19" s="3"/>
      <c r="I19" s="3"/>
      <c r="J19" s="27"/>
    </row>
    <row r="20" spans="1:10">
      <c r="A20" s="3"/>
      <c r="B20" s="13"/>
      <c r="C20" s="14"/>
      <c r="D20" s="14" t="s">
        <v>56</v>
      </c>
      <c r="E20" s="14" t="s">
        <v>57</v>
      </c>
      <c r="F20" s="14" t="s">
        <v>58</v>
      </c>
      <c r="G20" s="15" t="s">
        <v>90</v>
      </c>
      <c r="H20" s="14" t="s">
        <v>91</v>
      </c>
      <c r="I20" s="14" t="s">
        <v>92</v>
      </c>
      <c r="J20" s="142"/>
    </row>
    <row r="21" spans="1:10">
      <c r="A21" s="9"/>
      <c r="B21" s="119" t="s">
        <v>103</v>
      </c>
      <c r="C21" s="120"/>
      <c r="D21" s="120">
        <v>-1.8499999999999999E-2</v>
      </c>
      <c r="E21" s="124">
        <v>1.6500000000000001E-2</v>
      </c>
      <c r="F21" s="120">
        <v>1.6500000000000001E-2</v>
      </c>
      <c r="G21" s="152">
        <v>1.6500000000000001E-2</v>
      </c>
      <c r="H21" s="120">
        <v>1.6500000000000001E-2</v>
      </c>
      <c r="I21" s="120">
        <v>1.6500000000000001E-2</v>
      </c>
      <c r="J21" s="122"/>
    </row>
    <row r="22" spans="1:10">
      <c r="A22" s="3"/>
      <c r="B22" s="20" t="s">
        <v>71</v>
      </c>
      <c r="C22" s="21"/>
      <c r="D22" s="43">
        <f>+D15+D21</f>
        <v>0.79749999999999999</v>
      </c>
      <c r="E22" s="43">
        <f>+D22+E21</f>
        <v>0.81399999999999995</v>
      </c>
      <c r="F22" s="43">
        <f t="shared" ref="F22:I22" si="3">+E22+F21</f>
        <v>0.8304999999999999</v>
      </c>
      <c r="G22" s="44">
        <f t="shared" si="3"/>
        <v>0.84699999999999986</v>
      </c>
      <c r="H22" s="43">
        <f t="shared" si="3"/>
        <v>0.86349999999999982</v>
      </c>
      <c r="I22" s="43">
        <f t="shared" si="3"/>
        <v>0.87999999999999978</v>
      </c>
      <c r="J22" s="147"/>
    </row>
    <row r="23" spans="1:10">
      <c r="A23" s="3"/>
      <c r="B23" s="119" t="s">
        <v>104</v>
      </c>
      <c r="C23" s="120"/>
      <c r="D23" s="124">
        <v>-5.4999999999999997E-3</v>
      </c>
      <c r="E23" s="120">
        <v>-5.4999999999999997E-3</v>
      </c>
      <c r="F23" s="120">
        <v>-5.4999999999999997E-3</v>
      </c>
      <c r="G23" s="152">
        <v>-5.4999999999999997E-3</v>
      </c>
      <c r="H23" s="120">
        <v>-5.4999999999999997E-3</v>
      </c>
      <c r="I23" s="120">
        <v>-5.4999999999999997E-3</v>
      </c>
      <c r="J23" s="147"/>
    </row>
    <row r="24" spans="1:10" ht="15.75" thickBot="1">
      <c r="A24" s="3"/>
      <c r="B24" s="23" t="s">
        <v>72</v>
      </c>
      <c r="C24" s="24"/>
      <c r="D24" s="45">
        <f>+D18+D23</f>
        <v>0.73650000000000004</v>
      </c>
      <c r="E24" s="45">
        <f t="shared" ref="E24:I24" si="4">+E18+E23</f>
        <v>0.6895</v>
      </c>
      <c r="F24" s="45">
        <f t="shared" si="4"/>
        <v>0.62050000000000005</v>
      </c>
      <c r="G24" s="46">
        <f t="shared" si="4"/>
        <v>0.63350000000000006</v>
      </c>
      <c r="H24" s="45">
        <f t="shared" si="4"/>
        <v>0.69650000000000001</v>
      </c>
      <c r="I24" s="45">
        <f t="shared" si="4"/>
        <v>0.77350000000000008</v>
      </c>
      <c r="J24" s="148"/>
    </row>
    <row r="25" spans="1:10" ht="15.75" thickBot="1">
      <c r="A25" s="3"/>
      <c r="B25" s="3"/>
      <c r="C25" s="3"/>
      <c r="D25" s="3"/>
      <c r="E25" s="3"/>
      <c r="F25" s="3"/>
      <c r="G25" s="3"/>
      <c r="H25" s="3"/>
      <c r="I25" s="3"/>
      <c r="J25" s="27"/>
    </row>
    <row r="26" spans="1:10">
      <c r="A26" s="3"/>
      <c r="B26" s="13"/>
      <c r="C26" s="14"/>
      <c r="D26" s="14" t="s">
        <v>56</v>
      </c>
      <c r="E26" s="14" t="s">
        <v>57</v>
      </c>
      <c r="F26" s="14" t="s">
        <v>58</v>
      </c>
      <c r="G26" s="15" t="s">
        <v>90</v>
      </c>
      <c r="H26" s="14" t="s">
        <v>91</v>
      </c>
      <c r="I26" s="14" t="s">
        <v>92</v>
      </c>
      <c r="J26" s="142"/>
    </row>
    <row r="27" spans="1:10">
      <c r="A27" s="3"/>
      <c r="B27" s="16" t="s">
        <v>77</v>
      </c>
      <c r="C27" s="17"/>
      <c r="D27" s="48">
        <v>580</v>
      </c>
      <c r="E27" s="48">
        <v>585</v>
      </c>
      <c r="F27" s="48">
        <v>576</v>
      </c>
      <c r="G27" s="49">
        <v>562</v>
      </c>
      <c r="H27" s="48">
        <v>565</v>
      </c>
      <c r="I27" s="48">
        <v>570</v>
      </c>
      <c r="J27" s="145"/>
    </row>
    <row r="28" spans="1:10" ht="15.75" thickBot="1">
      <c r="A28" s="3"/>
      <c r="B28" s="23" t="s">
        <v>78</v>
      </c>
      <c r="C28" s="24"/>
      <c r="D28" s="50">
        <v>415520.35200000001</v>
      </c>
      <c r="E28" s="50">
        <v>501126.91200000001</v>
      </c>
      <c r="F28" s="50">
        <v>527059.35360000003</v>
      </c>
      <c r="G28" s="51">
        <v>536131.81440000003</v>
      </c>
      <c r="H28" s="50">
        <v>538993.728</v>
      </c>
      <c r="I28" s="50">
        <v>543763.58400000003</v>
      </c>
      <c r="J28" s="146"/>
    </row>
    <row r="29" spans="1:10" ht="15.75" thickBot="1">
      <c r="A29" s="3"/>
      <c r="B29" s="3"/>
      <c r="C29" s="3"/>
      <c r="D29" s="3"/>
      <c r="E29" s="3"/>
      <c r="F29" s="3"/>
      <c r="G29" s="3"/>
      <c r="H29" s="3"/>
      <c r="I29" s="3"/>
      <c r="J29" s="27"/>
    </row>
    <row r="30" spans="1:10">
      <c r="A30" s="9"/>
      <c r="B30" s="13"/>
      <c r="C30" s="14"/>
      <c r="D30" s="14" t="s">
        <v>56</v>
      </c>
      <c r="E30" s="14" t="s">
        <v>57</v>
      </c>
      <c r="F30" s="14" t="s">
        <v>58</v>
      </c>
      <c r="G30" s="15" t="s">
        <v>90</v>
      </c>
      <c r="H30" s="14" t="s">
        <v>91</v>
      </c>
      <c r="I30" s="14" t="s">
        <v>92</v>
      </c>
      <c r="J30" s="142"/>
    </row>
    <row r="31" spans="1:10">
      <c r="A31" s="52">
        <v>0.7</v>
      </c>
      <c r="B31" s="20" t="s">
        <v>79</v>
      </c>
      <c r="C31" s="21"/>
      <c r="D31" s="53"/>
      <c r="E31" s="53"/>
      <c r="F31" s="53"/>
      <c r="G31" s="54"/>
      <c r="H31" s="53"/>
      <c r="I31" s="53"/>
      <c r="J31" s="143"/>
    </row>
    <row r="32" spans="1:10" ht="15.75" thickBot="1">
      <c r="A32" s="52">
        <v>0.3</v>
      </c>
      <c r="B32" s="23" t="s">
        <v>80</v>
      </c>
      <c r="C32" s="24"/>
      <c r="D32" s="55"/>
      <c r="E32" s="55"/>
      <c r="F32" s="55"/>
      <c r="G32" s="56"/>
      <c r="H32" s="55"/>
      <c r="I32" s="55"/>
      <c r="J32" s="144"/>
    </row>
    <row r="33" spans="1:10">
      <c r="A33" s="9"/>
      <c r="B33" s="3"/>
      <c r="C33" s="3"/>
      <c r="D33" s="3"/>
      <c r="E33" s="3"/>
      <c r="F33" s="3"/>
      <c r="G33" s="3"/>
      <c r="H33" s="3"/>
      <c r="I33" s="3"/>
      <c r="J33" s="27"/>
    </row>
    <row r="34" spans="1:10">
      <c r="A34" s="3"/>
      <c r="B34" s="3"/>
      <c r="C34" s="3"/>
      <c r="D34" s="3"/>
      <c r="E34" s="3"/>
      <c r="F34" s="3"/>
      <c r="G34" s="3"/>
      <c r="H34" s="3"/>
      <c r="I34" s="3"/>
      <c r="J34" s="27"/>
    </row>
    <row r="35" spans="1:10">
      <c r="J35" s="5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59"/>
  <sheetViews>
    <sheetView showGridLines="0" zoomScale="90" zoomScaleNormal="90" workbookViewId="0"/>
  </sheetViews>
  <sheetFormatPr defaultRowHeight="15"/>
  <cols>
    <col min="2" max="2" width="16.5703125" style="89" bestFit="1" customWidth="1"/>
    <col min="3" max="9" width="8.7109375" style="89"/>
  </cols>
  <sheetData>
    <row r="2" spans="2:9" ht="15.75" thickBot="1">
      <c r="B2" s="60" t="s">
        <v>69</v>
      </c>
      <c r="C2" s="61"/>
      <c r="D2" s="61"/>
      <c r="E2" s="61"/>
      <c r="F2" s="61"/>
      <c r="G2" s="61"/>
      <c r="H2" s="61"/>
      <c r="I2" s="61"/>
    </row>
    <row r="3" spans="2:9" ht="15.75" thickBot="1">
      <c r="B3" s="108"/>
      <c r="C3" s="109">
        <f>+Financials!C3</f>
        <v>2016</v>
      </c>
      <c r="D3" s="109" t="str">
        <f>+Financials!D3</f>
        <v>2017F</v>
      </c>
      <c r="E3" s="109" t="str">
        <f>+Financials!E3</f>
        <v>2018F</v>
      </c>
      <c r="F3" s="109" t="str">
        <f>+Financials!F3</f>
        <v>2019F</v>
      </c>
      <c r="G3" s="109" t="str">
        <f>+Financials!G3</f>
        <v>2020F</v>
      </c>
      <c r="H3" s="109" t="str">
        <f>+Financials!H3</f>
        <v>2021F</v>
      </c>
      <c r="I3" s="110" t="str">
        <f>+Financials!I3</f>
        <v>2022F</v>
      </c>
    </row>
    <row r="4" spans="2:9">
      <c r="B4" s="62" t="str">
        <f>+Financials!B4</f>
        <v>Goodwill</v>
      </c>
      <c r="C4" s="63">
        <f>+Financials!C4</f>
        <v>383</v>
      </c>
      <c r="D4" s="63"/>
      <c r="E4" s="63"/>
      <c r="F4" s="63"/>
      <c r="G4" s="63"/>
      <c r="H4" s="63"/>
      <c r="I4" s="64"/>
    </row>
    <row r="5" spans="2:9">
      <c r="B5" s="65" t="str">
        <f>+Financials!B5</f>
        <v>Intangibles</v>
      </c>
      <c r="C5" s="66">
        <f>+Financials!C5</f>
        <v>1574</v>
      </c>
      <c r="D5" s="66"/>
      <c r="E5" s="66"/>
      <c r="F5" s="66"/>
      <c r="G5" s="66"/>
      <c r="H5" s="66"/>
      <c r="I5" s="67"/>
    </row>
    <row r="6" spans="2:9">
      <c r="B6" s="65" t="str">
        <f>+Financials!B6</f>
        <v>PP&amp;E</v>
      </c>
      <c r="C6" s="66">
        <f>+Financials!C6</f>
        <v>3123</v>
      </c>
      <c r="D6" s="66"/>
      <c r="E6" s="66"/>
      <c r="F6" s="66"/>
      <c r="G6" s="66"/>
      <c r="H6" s="66"/>
      <c r="I6" s="67"/>
    </row>
    <row r="7" spans="2:9">
      <c r="B7" s="65" t="str">
        <f>+Financials!B7</f>
        <v>Aircrafts &amp; Engines</v>
      </c>
      <c r="C7" s="68">
        <f>+Financials!C7</f>
        <v>16123</v>
      </c>
      <c r="D7" s="68"/>
      <c r="E7" s="68"/>
      <c r="F7" s="68"/>
      <c r="G7" s="68"/>
      <c r="H7" s="68"/>
      <c r="I7" s="69"/>
    </row>
    <row r="8" spans="2:9">
      <c r="B8" s="65" t="str">
        <f>+Financials!B8</f>
        <v>Spare parts</v>
      </c>
      <c r="C8" s="68">
        <f>+Financials!C8</f>
        <v>723</v>
      </c>
      <c r="D8" s="68"/>
      <c r="E8" s="68"/>
      <c r="F8" s="68"/>
      <c r="G8" s="68"/>
      <c r="H8" s="68"/>
      <c r="I8" s="69"/>
    </row>
    <row r="9" spans="2:9">
      <c r="B9" s="65" t="str">
        <f>+Financials!B9</f>
        <v>AFS</v>
      </c>
      <c r="C9" s="71">
        <f>+Financials!C9</f>
        <v>912</v>
      </c>
      <c r="D9" s="71"/>
      <c r="E9" s="71"/>
      <c r="F9" s="71"/>
      <c r="G9" s="71"/>
      <c r="H9" s="71"/>
      <c r="I9" s="72"/>
    </row>
    <row r="10" spans="2:9">
      <c r="B10" s="65" t="str">
        <f>+Financials!B10</f>
        <v>Inventories</v>
      </c>
      <c r="C10" s="68">
        <f>+Financials!C10</f>
        <v>562</v>
      </c>
      <c r="D10" s="68"/>
      <c r="E10" s="68"/>
      <c r="F10" s="68"/>
      <c r="G10" s="68"/>
      <c r="H10" s="68"/>
      <c r="I10" s="69"/>
    </row>
    <row r="11" spans="2:9">
      <c r="B11" s="65" t="str">
        <f>+Financials!B11</f>
        <v>Receivables</v>
      </c>
      <c r="C11" s="68">
        <f>+Financials!C11</f>
        <v>3493</v>
      </c>
      <c r="D11" s="68"/>
      <c r="E11" s="68"/>
      <c r="F11" s="68"/>
      <c r="G11" s="68"/>
      <c r="H11" s="68"/>
      <c r="I11" s="69"/>
    </row>
    <row r="12" spans="2:9">
      <c r="B12" s="65" t="str">
        <f>+Financials!B12</f>
        <v>Deferred charges</v>
      </c>
      <c r="C12" s="68">
        <f>+Financials!C12</f>
        <v>172</v>
      </c>
      <c r="D12" s="68"/>
      <c r="E12" s="68"/>
      <c r="F12" s="68"/>
      <c r="G12" s="68"/>
      <c r="H12" s="68"/>
      <c r="I12" s="69"/>
    </row>
    <row r="13" spans="2:9">
      <c r="B13" s="65" t="str">
        <f>+Financials!B13</f>
        <v>Other assets</v>
      </c>
      <c r="C13" s="68">
        <f>+Financials!C13</f>
        <v>398</v>
      </c>
      <c r="D13" s="68"/>
      <c r="E13" s="68"/>
      <c r="F13" s="68"/>
      <c r="G13" s="68"/>
      <c r="H13" s="68"/>
      <c r="I13" s="69"/>
    </row>
    <row r="14" spans="2:9">
      <c r="B14" s="73" t="str">
        <f>+Financials!B14</f>
        <v>Financial Assets FV</v>
      </c>
      <c r="C14" s="68">
        <f>+Financials!C14</f>
        <v>2283</v>
      </c>
      <c r="D14" s="68"/>
      <c r="E14" s="68"/>
      <c r="F14" s="68"/>
      <c r="G14" s="68"/>
      <c r="H14" s="68"/>
      <c r="I14" s="69"/>
    </row>
    <row r="15" spans="2:9" ht="15.75" thickBot="1">
      <c r="B15" s="74" t="str">
        <f>+Financials!B15</f>
        <v>Cash &amp; Equiv.</v>
      </c>
      <c r="C15" s="75">
        <f>+Financials!C15</f>
        <v>1231</v>
      </c>
      <c r="D15" s="75"/>
      <c r="E15" s="75"/>
      <c r="F15" s="75"/>
      <c r="G15" s="75"/>
      <c r="H15" s="75"/>
      <c r="I15" s="76"/>
    </row>
    <row r="16" spans="2:9" ht="15.75" thickBot="1">
      <c r="B16" s="77" t="str">
        <f>+Financials!B16</f>
        <v>ASSETS</v>
      </c>
      <c r="C16" s="78">
        <f>+Financials!C16</f>
        <v>30977</v>
      </c>
      <c r="D16" s="78"/>
      <c r="E16" s="78"/>
      <c r="F16" s="78"/>
      <c r="G16" s="78"/>
      <c r="H16" s="78"/>
      <c r="I16" s="79"/>
    </row>
    <row r="17" spans="2:9">
      <c r="B17" s="80" t="str">
        <f>+Financials!B18</f>
        <v>EQUITY</v>
      </c>
      <c r="C17" s="81">
        <f>+Financials!C18</f>
        <v>9222</v>
      </c>
      <c r="D17" s="81"/>
      <c r="E17" s="81"/>
      <c r="F17" s="81"/>
      <c r="G17" s="81"/>
      <c r="H17" s="81"/>
      <c r="I17" s="82"/>
    </row>
    <row r="18" spans="2:9">
      <c r="B18" s="65" t="str">
        <f>+Financials!B19</f>
        <v>Issued Capital</v>
      </c>
      <c r="C18" s="66">
        <f>+Financials!C19</f>
        <v>1350</v>
      </c>
      <c r="D18" s="66"/>
      <c r="E18" s="66"/>
      <c r="F18" s="66"/>
      <c r="G18" s="66"/>
      <c r="H18" s="66"/>
      <c r="I18" s="67"/>
    </row>
    <row r="19" spans="2:9">
      <c r="B19" s="65" t="str">
        <f>+Financials!B20</f>
        <v>Reserves</v>
      </c>
      <c r="C19" s="66">
        <f>+Financials!C20</f>
        <v>6891</v>
      </c>
      <c r="D19" s="66"/>
      <c r="E19" s="66"/>
      <c r="F19" s="66"/>
      <c r="G19" s="66"/>
      <c r="H19" s="66"/>
      <c r="I19" s="67"/>
    </row>
    <row r="20" spans="2:9">
      <c r="B20" s="70" t="str">
        <f>+Financials!B21</f>
        <v>Net profit/loss</v>
      </c>
      <c r="C20" s="71">
        <f>+Financials!C21</f>
        <v>981</v>
      </c>
      <c r="D20" s="71"/>
      <c r="E20" s="71"/>
      <c r="F20" s="71"/>
      <c r="G20" s="71"/>
      <c r="H20" s="71"/>
      <c r="I20" s="72"/>
    </row>
    <row r="21" spans="2:9">
      <c r="B21" s="83" t="str">
        <f>+Financials!B22</f>
        <v>LIABILITIES</v>
      </c>
      <c r="C21" s="84">
        <f>+Financials!C22</f>
        <v>21755</v>
      </c>
      <c r="D21" s="84"/>
      <c r="E21" s="84"/>
      <c r="F21" s="84"/>
      <c r="G21" s="84"/>
      <c r="H21" s="84"/>
      <c r="I21" s="85"/>
    </row>
    <row r="22" spans="2:9">
      <c r="B22" s="65" t="str">
        <f>+Financials!B23</f>
        <v>Borrowings</v>
      </c>
      <c r="C22" s="66">
        <f>+Financials!C23</f>
        <v>9983</v>
      </c>
      <c r="D22" s="66"/>
      <c r="E22" s="66"/>
      <c r="F22" s="66"/>
      <c r="G22" s="66"/>
      <c r="H22" s="66"/>
      <c r="I22" s="67"/>
    </row>
    <row r="23" spans="2:9">
      <c r="B23" s="65" t="str">
        <f>+Financials!B24</f>
        <v>Pension provisions</v>
      </c>
      <c r="C23" s="68">
        <f>+Financials!C24</f>
        <v>2984</v>
      </c>
      <c r="D23" s="68"/>
      <c r="E23" s="68"/>
      <c r="F23" s="68"/>
      <c r="G23" s="68"/>
      <c r="H23" s="68"/>
      <c r="I23" s="69"/>
    </row>
    <row r="24" spans="2:9">
      <c r="B24" s="65" t="str">
        <f>+Financials!B25</f>
        <v>Other fin. Liabil.</v>
      </c>
      <c r="C24" s="71">
        <f>+Financials!C25</f>
        <v>734</v>
      </c>
      <c r="D24" s="71"/>
      <c r="E24" s="71"/>
      <c r="F24" s="71"/>
      <c r="G24" s="71"/>
      <c r="H24" s="71"/>
      <c r="I24" s="72"/>
    </row>
    <row r="25" spans="2:9">
      <c r="B25" s="65" t="str">
        <f>+Financials!B26</f>
        <v>Borrowings</v>
      </c>
      <c r="C25" s="66">
        <f>+Financials!C26</f>
        <v>1613</v>
      </c>
      <c r="D25" s="66"/>
      <c r="E25" s="66"/>
      <c r="F25" s="66"/>
      <c r="G25" s="66"/>
      <c r="H25" s="66"/>
      <c r="I25" s="67"/>
    </row>
    <row r="26" spans="2:9">
      <c r="B26" s="65" t="str">
        <f>+Financials!B27</f>
        <v>Payables</v>
      </c>
      <c r="C26" s="66">
        <f>+Financials!C27</f>
        <v>4723</v>
      </c>
      <c r="D26" s="66"/>
      <c r="E26" s="66"/>
      <c r="F26" s="66"/>
      <c r="G26" s="66"/>
      <c r="H26" s="66"/>
      <c r="I26" s="67"/>
    </row>
    <row r="27" spans="2:9">
      <c r="B27" s="73" t="str">
        <f>+Financials!B28</f>
        <v>Income Tax Oblig.</v>
      </c>
      <c r="C27" s="68">
        <f>+Financials!C28</f>
        <v>163</v>
      </c>
      <c r="D27" s="68"/>
      <c r="E27" s="68"/>
      <c r="F27" s="68"/>
      <c r="G27" s="68"/>
      <c r="H27" s="68"/>
      <c r="I27" s="69"/>
    </row>
    <row r="28" spans="2:9">
      <c r="B28" s="70" t="str">
        <f>+Financials!B29</f>
        <v>Other liabilities</v>
      </c>
      <c r="C28" s="71">
        <f>+Financials!C29</f>
        <v>1555</v>
      </c>
      <c r="D28" s="86"/>
      <c r="E28" s="86"/>
      <c r="F28" s="86"/>
      <c r="G28" s="86"/>
      <c r="H28" s="86"/>
      <c r="I28" s="87"/>
    </row>
    <row r="29" spans="2:9" ht="15.75" thickBot="1">
      <c r="B29" s="77" t="str">
        <f>+Financials!B30</f>
        <v>EQUITY + LIABILIT.</v>
      </c>
      <c r="C29" s="78">
        <f>+Financials!C30</f>
        <v>30977</v>
      </c>
      <c r="D29" s="78"/>
      <c r="E29" s="78"/>
      <c r="F29" s="78"/>
      <c r="G29" s="78"/>
      <c r="H29" s="78"/>
      <c r="I29" s="79"/>
    </row>
    <row r="30" spans="2:9">
      <c r="B30" s="88"/>
      <c r="C30" s="88"/>
      <c r="D30" s="88"/>
      <c r="E30" s="88"/>
      <c r="F30" s="88"/>
      <c r="G30" s="88"/>
      <c r="H30" s="88"/>
      <c r="I30" s="88"/>
    </row>
    <row r="32" spans="2:9" ht="15.75" thickBot="1">
      <c r="B32" s="60" t="s">
        <v>98</v>
      </c>
      <c r="C32" s="61"/>
      <c r="D32" s="61"/>
      <c r="E32" s="61"/>
      <c r="F32" s="61"/>
      <c r="G32" s="61"/>
      <c r="H32" s="61"/>
      <c r="I32" s="61"/>
    </row>
    <row r="33" spans="2:9" ht="15.75" thickBot="1">
      <c r="B33" s="108"/>
      <c r="C33" s="109">
        <f>+C3</f>
        <v>2016</v>
      </c>
      <c r="D33" s="109" t="str">
        <f t="shared" ref="D33:I33" si="0">+D3</f>
        <v>2017F</v>
      </c>
      <c r="E33" s="109" t="str">
        <f t="shared" si="0"/>
        <v>2018F</v>
      </c>
      <c r="F33" s="109" t="str">
        <f t="shared" si="0"/>
        <v>2019F</v>
      </c>
      <c r="G33" s="109" t="str">
        <f t="shared" si="0"/>
        <v>2020F</v>
      </c>
      <c r="H33" s="109" t="str">
        <f t="shared" si="0"/>
        <v>2021F</v>
      </c>
      <c r="I33" s="110" t="str">
        <f t="shared" si="0"/>
        <v>2022F</v>
      </c>
    </row>
    <row r="34" spans="2:9">
      <c r="B34" s="62" t="str">
        <f>+B4</f>
        <v>Goodwill</v>
      </c>
      <c r="C34" s="90">
        <f>+C4/C$16</f>
        <v>1.2364012008909837E-2</v>
      </c>
      <c r="D34" s="90"/>
      <c r="E34" s="90"/>
      <c r="F34" s="90"/>
      <c r="G34" s="90"/>
      <c r="H34" s="90"/>
      <c r="I34" s="91"/>
    </row>
    <row r="35" spans="2:9">
      <c r="B35" s="65" t="str">
        <f t="shared" ref="B35:B59" si="1">+B5</f>
        <v>Intangibles</v>
      </c>
      <c r="C35" s="92">
        <f t="shared" ref="C35" si="2">+C5/C$16</f>
        <v>5.0811892694579849E-2</v>
      </c>
      <c r="D35" s="92"/>
      <c r="E35" s="92"/>
      <c r="F35" s="92"/>
      <c r="G35" s="92"/>
      <c r="H35" s="92"/>
      <c r="I35" s="93"/>
    </row>
    <row r="36" spans="2:9">
      <c r="B36" s="65" t="str">
        <f t="shared" si="1"/>
        <v>PP&amp;E</v>
      </c>
      <c r="C36" s="92">
        <f t="shared" ref="C36" si="3">+C6/C$16</f>
        <v>0.10081673499693321</v>
      </c>
      <c r="D36" s="92"/>
      <c r="E36" s="92"/>
      <c r="F36" s="92"/>
      <c r="G36" s="92"/>
      <c r="H36" s="92"/>
      <c r="I36" s="93"/>
    </row>
    <row r="37" spans="2:9">
      <c r="B37" s="65" t="str">
        <f t="shared" si="1"/>
        <v>Aircrafts &amp; Engines</v>
      </c>
      <c r="C37" s="94">
        <f t="shared" ref="C37" si="4">+C7/C$16</f>
        <v>0.52048293895470832</v>
      </c>
      <c r="D37" s="94"/>
      <c r="E37" s="94"/>
      <c r="F37" s="94"/>
      <c r="G37" s="94"/>
      <c r="H37" s="94"/>
      <c r="I37" s="95"/>
    </row>
    <row r="38" spans="2:9">
      <c r="B38" s="65" t="str">
        <f t="shared" si="1"/>
        <v>Spare parts</v>
      </c>
      <c r="C38" s="94">
        <f t="shared" ref="C38" si="5">+C8/C$16</f>
        <v>2.333989734319011E-2</v>
      </c>
      <c r="D38" s="94"/>
      <c r="E38" s="94"/>
      <c r="F38" s="94"/>
      <c r="G38" s="94"/>
      <c r="H38" s="94"/>
      <c r="I38" s="95"/>
    </row>
    <row r="39" spans="2:9">
      <c r="B39" s="70" t="str">
        <f t="shared" si="1"/>
        <v>AFS</v>
      </c>
      <c r="C39" s="96">
        <f t="shared" ref="C39" si="6">+C9/C$16</f>
        <v>2.9441198308422376E-2</v>
      </c>
      <c r="D39" s="96"/>
      <c r="E39" s="96"/>
      <c r="F39" s="96"/>
      <c r="G39" s="96"/>
      <c r="H39" s="96"/>
      <c r="I39" s="97"/>
    </row>
    <row r="40" spans="2:9">
      <c r="B40" s="65" t="str">
        <f t="shared" si="1"/>
        <v>Inventories</v>
      </c>
      <c r="C40" s="94">
        <f t="shared" ref="C40" si="7">+C10/C$16</f>
        <v>1.8142492817251509E-2</v>
      </c>
      <c r="D40" s="94"/>
      <c r="E40" s="94"/>
      <c r="F40" s="94"/>
      <c r="G40" s="94"/>
      <c r="H40" s="94"/>
      <c r="I40" s="95"/>
    </row>
    <row r="41" spans="2:9">
      <c r="B41" s="65" t="str">
        <f t="shared" si="1"/>
        <v>Receivables</v>
      </c>
      <c r="C41" s="94">
        <f t="shared" ref="C41" si="8">+C11/C$16</f>
        <v>0.11276108080188527</v>
      </c>
      <c r="D41" s="94"/>
      <c r="E41" s="94"/>
      <c r="F41" s="94"/>
      <c r="G41" s="94"/>
      <c r="H41" s="94"/>
      <c r="I41" s="95"/>
    </row>
    <row r="42" spans="2:9">
      <c r="B42" s="65" t="str">
        <f t="shared" si="1"/>
        <v>Deferred charges</v>
      </c>
      <c r="C42" s="94">
        <f t="shared" ref="C42" si="9">+C12/C$16</f>
        <v>5.5525066985182558E-3</v>
      </c>
      <c r="D42" s="94"/>
      <c r="E42" s="94"/>
      <c r="F42" s="94"/>
      <c r="G42" s="94"/>
      <c r="H42" s="94"/>
      <c r="I42" s="95"/>
    </row>
    <row r="43" spans="2:9">
      <c r="B43" s="65" t="str">
        <f t="shared" si="1"/>
        <v>Other assets</v>
      </c>
      <c r="C43" s="94">
        <f t="shared" ref="C43" si="10">+C13/C$16</f>
        <v>1.2848242244245731E-2</v>
      </c>
      <c r="D43" s="94"/>
      <c r="E43" s="94"/>
      <c r="F43" s="94"/>
      <c r="G43" s="94"/>
      <c r="H43" s="94"/>
      <c r="I43" s="95"/>
    </row>
    <row r="44" spans="2:9">
      <c r="B44" s="73" t="str">
        <f t="shared" si="1"/>
        <v>Financial Assets FV</v>
      </c>
      <c r="C44" s="94">
        <f t="shared" ref="C44" si="11">+C14/C$16</f>
        <v>7.3699841818123127E-2</v>
      </c>
      <c r="D44" s="94"/>
      <c r="E44" s="94"/>
      <c r="F44" s="94"/>
      <c r="G44" s="94"/>
      <c r="H44" s="94"/>
      <c r="I44" s="95"/>
    </row>
    <row r="45" spans="2:9" ht="15.75" thickBot="1">
      <c r="B45" s="74" t="str">
        <f t="shared" si="1"/>
        <v>Cash &amp; Equiv.</v>
      </c>
      <c r="C45" s="98">
        <f t="shared" ref="C45" si="12">+C15/C$16</f>
        <v>3.97391613132324E-2</v>
      </c>
      <c r="D45" s="98"/>
      <c r="E45" s="98"/>
      <c r="F45" s="98"/>
      <c r="G45" s="98"/>
      <c r="H45" s="98"/>
      <c r="I45" s="99"/>
    </row>
    <row r="46" spans="2:9" ht="15.75" thickBot="1">
      <c r="B46" s="77" t="str">
        <f t="shared" si="1"/>
        <v>ASSETS</v>
      </c>
      <c r="C46" s="100">
        <f t="shared" ref="C46" si="13">+C16/C$16</f>
        <v>1</v>
      </c>
      <c r="D46" s="100"/>
      <c r="E46" s="100"/>
      <c r="F46" s="100"/>
      <c r="G46" s="100"/>
      <c r="H46" s="100"/>
      <c r="I46" s="101"/>
    </row>
    <row r="47" spans="2:9">
      <c r="B47" s="80" t="str">
        <f t="shared" si="1"/>
        <v>EQUITY</v>
      </c>
      <c r="C47" s="102">
        <f t="shared" ref="C47" si="14">+C17/C$16</f>
        <v>0.29770474868450786</v>
      </c>
      <c r="D47" s="102"/>
      <c r="E47" s="102"/>
      <c r="F47" s="102"/>
      <c r="G47" s="102"/>
      <c r="H47" s="102"/>
      <c r="I47" s="103"/>
    </row>
    <row r="48" spans="2:9">
      <c r="B48" s="65" t="str">
        <f t="shared" si="1"/>
        <v>Issued Capital</v>
      </c>
      <c r="C48" s="92">
        <f t="shared" ref="C48" si="15">+C18/C$16</f>
        <v>4.3580721180230493E-2</v>
      </c>
      <c r="D48" s="92"/>
      <c r="E48" s="92"/>
      <c r="F48" s="92"/>
      <c r="G48" s="92"/>
      <c r="H48" s="92"/>
      <c r="I48" s="93"/>
    </row>
    <row r="49" spans="2:9">
      <c r="B49" s="65" t="str">
        <f t="shared" si="1"/>
        <v>Reserves</v>
      </c>
      <c r="C49" s="92">
        <f t="shared" ref="C49" si="16">+C19/C$16</f>
        <v>0.22245537011330987</v>
      </c>
      <c r="D49" s="92"/>
      <c r="E49" s="92"/>
      <c r="F49" s="92"/>
      <c r="G49" s="92"/>
      <c r="H49" s="92"/>
      <c r="I49" s="93"/>
    </row>
    <row r="50" spans="2:9">
      <c r="B50" s="70" t="str">
        <f t="shared" si="1"/>
        <v>Net profit/loss</v>
      </c>
      <c r="C50" s="96">
        <f t="shared" ref="C50" si="17">+C20/C$16</f>
        <v>3.166865739096749E-2</v>
      </c>
      <c r="D50" s="96"/>
      <c r="E50" s="96"/>
      <c r="F50" s="96"/>
      <c r="G50" s="96"/>
      <c r="H50" s="96"/>
      <c r="I50" s="97"/>
    </row>
    <row r="51" spans="2:9">
      <c r="B51" s="83" t="str">
        <f t="shared" si="1"/>
        <v>LIABILITIES</v>
      </c>
      <c r="C51" s="104">
        <f t="shared" ref="C51" si="18">+C21/C$16</f>
        <v>0.70229525131549209</v>
      </c>
      <c r="D51" s="104"/>
      <c r="E51" s="104"/>
      <c r="F51" s="104"/>
      <c r="G51" s="104"/>
      <c r="H51" s="104"/>
      <c r="I51" s="105"/>
    </row>
    <row r="52" spans="2:9">
      <c r="B52" s="65" t="str">
        <f t="shared" si="1"/>
        <v>Borrowings</v>
      </c>
      <c r="C52" s="92">
        <f t="shared" ref="C52" si="19">+C22/C$16</f>
        <v>0.32227136262388223</v>
      </c>
      <c r="D52" s="92"/>
      <c r="E52" s="92"/>
      <c r="F52" s="92"/>
      <c r="G52" s="92"/>
      <c r="H52" s="92"/>
      <c r="I52" s="93"/>
    </row>
    <row r="53" spans="2:9">
      <c r="B53" s="65" t="str">
        <f t="shared" si="1"/>
        <v>Pension provisions</v>
      </c>
      <c r="C53" s="94">
        <f t="shared" ref="C53" si="20">+C23/C$16</f>
        <v>9.6329534816153917E-2</v>
      </c>
      <c r="D53" s="94"/>
      <c r="E53" s="94"/>
      <c r="F53" s="94"/>
      <c r="G53" s="94"/>
      <c r="H53" s="94"/>
      <c r="I53" s="95"/>
    </row>
    <row r="54" spans="2:9">
      <c r="B54" s="65" t="str">
        <f t="shared" si="1"/>
        <v>Other fin. Liabil.</v>
      </c>
      <c r="C54" s="96">
        <f t="shared" ref="C54" si="21">+C24/C$16</f>
        <v>2.3694999515769765E-2</v>
      </c>
      <c r="D54" s="96"/>
      <c r="E54" s="96"/>
      <c r="F54" s="96"/>
      <c r="G54" s="96"/>
      <c r="H54" s="96"/>
      <c r="I54" s="97"/>
    </row>
    <row r="55" spans="2:9">
      <c r="B55" s="65" t="str">
        <f t="shared" si="1"/>
        <v>Borrowings</v>
      </c>
      <c r="C55" s="92">
        <f t="shared" ref="C55" si="22">+C25/C$16</f>
        <v>5.2070891306453176E-2</v>
      </c>
      <c r="D55" s="92"/>
      <c r="E55" s="92"/>
      <c r="F55" s="92"/>
      <c r="G55" s="92"/>
      <c r="H55" s="92"/>
      <c r="I55" s="93"/>
    </row>
    <row r="56" spans="2:9">
      <c r="B56" s="65" t="str">
        <f t="shared" si="1"/>
        <v>Payables</v>
      </c>
      <c r="C56" s="92">
        <f t="shared" ref="C56" si="23">+C26/C$16</f>
        <v>0.15246796009942862</v>
      </c>
      <c r="D56" s="92"/>
      <c r="E56" s="92"/>
      <c r="F56" s="92"/>
      <c r="G56" s="92"/>
      <c r="H56" s="92"/>
      <c r="I56" s="93"/>
    </row>
    <row r="57" spans="2:9">
      <c r="B57" s="73" t="str">
        <f t="shared" si="1"/>
        <v>Income Tax Oblig.</v>
      </c>
      <c r="C57" s="94">
        <f t="shared" ref="C57" si="24">+C27/C$16</f>
        <v>5.2619685573167185E-3</v>
      </c>
      <c r="D57" s="94"/>
      <c r="E57" s="94"/>
      <c r="F57" s="94"/>
      <c r="G57" s="94"/>
      <c r="H57" s="94"/>
      <c r="I57" s="95"/>
    </row>
    <row r="58" spans="2:9">
      <c r="B58" s="70" t="str">
        <f t="shared" si="1"/>
        <v>Other liabilities</v>
      </c>
      <c r="C58" s="96">
        <f t="shared" ref="C58" si="25">+C28/C$16</f>
        <v>5.0198534396487714E-2</v>
      </c>
      <c r="D58" s="106"/>
      <c r="E58" s="106"/>
      <c r="F58" s="106"/>
      <c r="G58" s="106"/>
      <c r="H58" s="106"/>
      <c r="I58" s="107"/>
    </row>
    <row r="59" spans="2:9" ht="15.75" thickBot="1">
      <c r="B59" s="77" t="str">
        <f t="shared" si="1"/>
        <v>EQUITY + LIABILIT.</v>
      </c>
      <c r="C59" s="100">
        <f t="shared" ref="C59" si="26">+C29/C$16</f>
        <v>1</v>
      </c>
      <c r="D59" s="100"/>
      <c r="E59" s="100"/>
      <c r="F59" s="100"/>
      <c r="G59" s="100"/>
      <c r="H59" s="100"/>
      <c r="I59" s="10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I51"/>
  <sheetViews>
    <sheetView showGridLines="0" zoomScale="90" zoomScaleNormal="90" workbookViewId="0"/>
  </sheetViews>
  <sheetFormatPr defaultRowHeight="15"/>
  <cols>
    <col min="2" max="2" width="18.5703125" bestFit="1" customWidth="1"/>
  </cols>
  <sheetData>
    <row r="2" spans="2:9" ht="15.75" thickBot="1">
      <c r="B2" s="58" t="s">
        <v>68</v>
      </c>
      <c r="C2" s="59"/>
      <c r="D2" s="59"/>
      <c r="E2" s="59"/>
      <c r="F2" s="59"/>
      <c r="G2" s="59"/>
      <c r="H2" s="59"/>
      <c r="I2" s="59"/>
    </row>
    <row r="3" spans="2:9" ht="15.75" thickBot="1">
      <c r="B3" s="108"/>
      <c r="C3" s="109">
        <f>+Financials!C34</f>
        <v>2016</v>
      </c>
      <c r="D3" s="109" t="str">
        <f>+Financials!D34</f>
        <v>2017F</v>
      </c>
      <c r="E3" s="109" t="str">
        <f>+Financials!E34</f>
        <v>2018F</v>
      </c>
      <c r="F3" s="109" t="str">
        <f>+Financials!F34</f>
        <v>2019F</v>
      </c>
      <c r="G3" s="109" t="str">
        <f>+Financials!G34</f>
        <v>2020F</v>
      </c>
      <c r="H3" s="109" t="str">
        <f>+Financials!H34</f>
        <v>2021F</v>
      </c>
      <c r="I3" s="110" t="str">
        <f>+Financials!I34</f>
        <v>2022F</v>
      </c>
    </row>
    <row r="4" spans="2:9" ht="15.75" thickBot="1">
      <c r="B4" s="113" t="s">
        <v>100</v>
      </c>
      <c r="C4" s="114">
        <f>+SUM(C5:C7)</f>
        <v>28329</v>
      </c>
      <c r="D4" s="114"/>
      <c r="E4" s="114"/>
      <c r="F4" s="114"/>
      <c r="G4" s="114"/>
      <c r="H4" s="114"/>
      <c r="I4" s="115"/>
    </row>
    <row r="5" spans="2:9">
      <c r="B5" s="19" t="str">
        <f>+Financials!B35</f>
        <v>+Traffic rev. EU</v>
      </c>
      <c r="C5" s="4">
        <f>+Financials!C35</f>
        <v>16812</v>
      </c>
      <c r="D5" s="63"/>
      <c r="E5" s="63"/>
      <c r="F5" s="63"/>
      <c r="G5" s="63"/>
      <c r="H5" s="63"/>
      <c r="I5" s="64"/>
    </row>
    <row r="6" spans="2:9">
      <c r="B6" s="22" t="str">
        <f>+Financials!B36</f>
        <v>+Traffic rev. ME&amp;A</v>
      </c>
      <c r="C6" s="5">
        <f>+Financials!C36</f>
        <v>8234</v>
      </c>
      <c r="D6" s="66"/>
      <c r="E6" s="66"/>
      <c r="F6" s="66"/>
      <c r="G6" s="66"/>
      <c r="H6" s="66"/>
      <c r="I6" s="67"/>
    </row>
    <row r="7" spans="2:9">
      <c r="B7" s="22" t="str">
        <f>+Financials!B37</f>
        <v>+Acilliary</v>
      </c>
      <c r="C7" s="7">
        <f>+Financials!C37</f>
        <v>3283</v>
      </c>
      <c r="D7" s="71"/>
      <c r="E7" s="71"/>
      <c r="F7" s="71"/>
      <c r="G7" s="71"/>
      <c r="H7" s="71"/>
      <c r="I7" s="72"/>
    </row>
    <row r="8" spans="2:9">
      <c r="B8" s="28" t="str">
        <f>+Financials!B38</f>
        <v xml:space="preserve"> -Fuel</v>
      </c>
      <c r="C8" s="5">
        <f>+Financials!C38</f>
        <v>-8144.5874999999996</v>
      </c>
      <c r="D8" s="66"/>
      <c r="E8" s="66"/>
      <c r="F8" s="66"/>
      <c r="G8" s="66"/>
      <c r="H8" s="66"/>
      <c r="I8" s="67"/>
    </row>
    <row r="9" spans="2:9">
      <c r="B9" s="28" t="str">
        <f>+Financials!B39</f>
        <v xml:space="preserve"> -Staff</v>
      </c>
      <c r="C9" s="5">
        <f>+Financials!C39</f>
        <v>-6515.67</v>
      </c>
      <c r="D9" s="66"/>
      <c r="E9" s="66"/>
      <c r="F9" s="66"/>
      <c r="G9" s="66"/>
      <c r="H9" s="66"/>
      <c r="I9" s="67"/>
    </row>
    <row r="10" spans="2:9">
      <c r="B10" s="28" t="str">
        <f>+Financials!B40</f>
        <v xml:space="preserve"> -Fees&amp;Charges</v>
      </c>
      <c r="C10" s="5">
        <f>+Financials!C40</f>
        <v>-3909.402</v>
      </c>
      <c r="D10" s="66"/>
      <c r="E10" s="66"/>
      <c r="F10" s="66"/>
      <c r="G10" s="66"/>
      <c r="H10" s="66"/>
      <c r="I10" s="67"/>
    </row>
    <row r="11" spans="2:9">
      <c r="B11" s="28" t="str">
        <f>+Financials!B41</f>
        <v xml:space="preserve"> -Maint&amp;Repair</v>
      </c>
      <c r="C11" s="5">
        <f>+Financials!C41</f>
        <v>-2345.6412</v>
      </c>
      <c r="D11" s="66"/>
      <c r="E11" s="66"/>
      <c r="F11" s="66"/>
      <c r="G11" s="66"/>
      <c r="H11" s="66"/>
      <c r="I11" s="67"/>
    </row>
    <row r="12" spans="2:9">
      <c r="B12" s="35" t="str">
        <f>+Financials!B42</f>
        <v xml:space="preserve"> -Other Costs</v>
      </c>
      <c r="C12" s="7">
        <f>+Financials!C42</f>
        <v>-3401.17974</v>
      </c>
      <c r="D12" s="71"/>
      <c r="E12" s="71"/>
      <c r="F12" s="71"/>
      <c r="G12" s="71"/>
      <c r="H12" s="71"/>
      <c r="I12" s="72"/>
    </row>
    <row r="13" spans="2:9">
      <c r="B13" s="40" t="str">
        <f>+Financials!B43</f>
        <v xml:space="preserve"> =EBITDAR</v>
      </c>
      <c r="C13" s="8">
        <f>+Financials!C43</f>
        <v>4012.5195599999984</v>
      </c>
      <c r="D13" s="84"/>
      <c r="E13" s="84"/>
      <c r="F13" s="84"/>
      <c r="G13" s="84"/>
      <c r="H13" s="84"/>
      <c r="I13" s="85"/>
    </row>
    <row r="14" spans="2:9">
      <c r="B14" s="35" t="str">
        <f>+Financials!B44</f>
        <v xml:space="preserve"> -Rent Costs</v>
      </c>
      <c r="C14" s="7">
        <f>+Financials!C44</f>
        <v>-340.117974</v>
      </c>
      <c r="D14" s="71"/>
      <c r="E14" s="71"/>
      <c r="F14" s="71"/>
      <c r="G14" s="71"/>
      <c r="H14" s="71"/>
      <c r="I14" s="72"/>
    </row>
    <row r="15" spans="2:9">
      <c r="B15" s="41" t="str">
        <f>+Financials!B45</f>
        <v xml:space="preserve"> =EBITDA</v>
      </c>
      <c r="C15" s="5">
        <f>+Financials!C45</f>
        <v>3672.4015859999981</v>
      </c>
      <c r="D15" s="66"/>
      <c r="E15" s="66"/>
      <c r="F15" s="66"/>
      <c r="G15" s="66"/>
      <c r="H15" s="66"/>
      <c r="I15" s="67"/>
    </row>
    <row r="16" spans="2:9">
      <c r="B16" s="35" t="str">
        <f>+Financials!B46</f>
        <v>- D&amp;A</v>
      </c>
      <c r="C16" s="7">
        <f>+Financials!C46</f>
        <v>-1993.25</v>
      </c>
      <c r="D16" s="71"/>
      <c r="E16" s="71"/>
      <c r="F16" s="71"/>
      <c r="G16" s="71"/>
      <c r="H16" s="71"/>
      <c r="I16" s="72"/>
    </row>
    <row r="17" spans="2:9">
      <c r="B17" s="42" t="str">
        <f>+Financials!B47</f>
        <v>= EBIT</v>
      </c>
      <c r="C17" s="8">
        <f>+Financials!C47</f>
        <v>1679.1515859999981</v>
      </c>
      <c r="D17" s="84"/>
      <c r="E17" s="84"/>
      <c r="F17" s="84"/>
      <c r="G17" s="84"/>
      <c r="H17" s="84"/>
      <c r="I17" s="85"/>
    </row>
    <row r="18" spans="2:9">
      <c r="B18" s="35" t="str">
        <f>+Financials!B48</f>
        <v>- Interest</v>
      </c>
      <c r="C18" s="7">
        <f>+Financials!C48</f>
        <v>-396</v>
      </c>
      <c r="D18" s="71"/>
      <c r="E18" s="71"/>
      <c r="F18" s="71"/>
      <c r="G18" s="71"/>
      <c r="H18" s="71"/>
      <c r="I18" s="72"/>
    </row>
    <row r="19" spans="2:9">
      <c r="B19" s="41" t="str">
        <f>+Financials!B49</f>
        <v>=EBT</v>
      </c>
      <c r="C19" s="5">
        <f>+Financials!C49</f>
        <v>1283</v>
      </c>
      <c r="D19" s="84"/>
      <c r="E19" s="84"/>
      <c r="F19" s="84"/>
      <c r="G19" s="84"/>
      <c r="H19" s="84"/>
      <c r="I19" s="85"/>
    </row>
    <row r="20" spans="2:9">
      <c r="B20" s="35" t="str">
        <f>+Financials!B50</f>
        <v>- Taxes</v>
      </c>
      <c r="C20" s="7">
        <f>+Financials!C50</f>
        <v>-302</v>
      </c>
      <c r="D20" s="71"/>
      <c r="E20" s="71"/>
      <c r="F20" s="71"/>
      <c r="G20" s="71"/>
      <c r="H20" s="71"/>
      <c r="I20" s="72"/>
    </row>
    <row r="21" spans="2:9">
      <c r="B21" s="138" t="s">
        <v>106</v>
      </c>
      <c r="C21" s="139">
        <f>+-C20/C19</f>
        <v>0.23538581449727203</v>
      </c>
      <c r="D21" s="139"/>
      <c r="E21" s="139"/>
      <c r="F21" s="139"/>
      <c r="G21" s="139"/>
      <c r="H21" s="139"/>
      <c r="I21" s="139"/>
    </row>
    <row r="22" spans="2:9" ht="15.75" thickBot="1">
      <c r="B22" s="47" t="str">
        <f>+Financials!B51</f>
        <v>= Net Income</v>
      </c>
      <c r="C22" s="12">
        <f>+Financials!C51</f>
        <v>981</v>
      </c>
      <c r="D22" s="78"/>
      <c r="E22" s="78"/>
      <c r="F22" s="78"/>
      <c r="G22" s="78"/>
      <c r="H22" s="78"/>
      <c r="I22" s="79"/>
    </row>
    <row r="23" spans="2:9">
      <c r="D23" s="89"/>
      <c r="E23" s="89"/>
      <c r="F23" s="89"/>
      <c r="G23" s="89"/>
      <c r="H23" s="89"/>
      <c r="I23" s="89"/>
    </row>
    <row r="26" spans="2:9" ht="15.75" thickBot="1">
      <c r="B26" s="58" t="s">
        <v>99</v>
      </c>
      <c r="C26" s="59"/>
      <c r="D26" s="59"/>
      <c r="E26" s="59"/>
      <c r="F26" s="59"/>
      <c r="G26" s="59"/>
      <c r="H26" s="59"/>
      <c r="I26" s="59"/>
    </row>
    <row r="27" spans="2:9" ht="15.75" thickBot="1">
      <c r="B27" s="108"/>
      <c r="C27" s="109">
        <f>+Financials!C34</f>
        <v>2016</v>
      </c>
      <c r="D27" s="109" t="str">
        <f>+Financials!D34</f>
        <v>2017F</v>
      </c>
      <c r="E27" s="109" t="str">
        <f>+Financials!E34</f>
        <v>2018F</v>
      </c>
      <c r="F27" s="109" t="str">
        <f>+Financials!F34</f>
        <v>2019F</v>
      </c>
      <c r="G27" s="109" t="str">
        <f>+Financials!G34</f>
        <v>2020F</v>
      </c>
      <c r="H27" s="109" t="str">
        <f>+Financials!H34</f>
        <v>2021F</v>
      </c>
      <c r="I27" s="110" t="str">
        <f>+Financials!I34</f>
        <v>2022F</v>
      </c>
    </row>
    <row r="28" spans="2:9" ht="15.75" thickBot="1">
      <c r="B28" s="135" t="s">
        <v>100</v>
      </c>
      <c r="C28" s="136">
        <f>+SUM(C29:C31)</f>
        <v>1</v>
      </c>
      <c r="D28" s="136"/>
      <c r="E28" s="136"/>
      <c r="F28" s="136"/>
      <c r="G28" s="136"/>
      <c r="H28" s="136"/>
      <c r="I28" s="137"/>
    </row>
    <row r="29" spans="2:9">
      <c r="B29" s="19" t="str">
        <f>+Financials!B35</f>
        <v>+Traffic rev. EU</v>
      </c>
      <c r="C29" s="111">
        <f>+C5/C$4</f>
        <v>0.59345546966006568</v>
      </c>
      <c r="D29" s="90"/>
      <c r="E29" s="90"/>
      <c r="F29" s="90"/>
      <c r="G29" s="90"/>
      <c r="H29" s="90"/>
      <c r="I29" s="91"/>
    </row>
    <row r="30" spans="2:9">
      <c r="B30" s="22" t="str">
        <f>+Financials!B36</f>
        <v>+Traffic rev. ME&amp;A</v>
      </c>
      <c r="C30" s="25">
        <f t="shared" ref="C30" si="0">+C6/C$4</f>
        <v>0.29065621800981328</v>
      </c>
      <c r="D30" s="92"/>
      <c r="E30" s="92"/>
      <c r="F30" s="92"/>
      <c r="G30" s="92"/>
      <c r="H30" s="92"/>
      <c r="I30" s="93"/>
    </row>
    <row r="31" spans="2:9">
      <c r="B31" s="22" t="str">
        <f>+Financials!B37</f>
        <v>+Acilliary</v>
      </c>
      <c r="C31" s="112">
        <f t="shared" ref="C31" si="1">+C7/C$4</f>
        <v>0.11588831233012108</v>
      </c>
      <c r="D31" s="96"/>
      <c r="E31" s="96"/>
      <c r="F31" s="96"/>
      <c r="G31" s="96"/>
      <c r="H31" s="96"/>
      <c r="I31" s="97"/>
    </row>
    <row r="32" spans="2:9">
      <c r="B32" s="28" t="str">
        <f>+Financials!B38</f>
        <v xml:space="preserve"> -Fuel</v>
      </c>
      <c r="C32" s="25">
        <f t="shared" ref="C32" si="2">+C8/C$4</f>
        <v>-0.28749999999999998</v>
      </c>
      <c r="D32" s="92"/>
      <c r="E32" s="92"/>
      <c r="F32" s="92"/>
      <c r="G32" s="92"/>
      <c r="H32" s="92"/>
      <c r="I32" s="93"/>
    </row>
    <row r="33" spans="2:9">
      <c r="B33" s="28" t="str">
        <f>+Financials!B39</f>
        <v xml:space="preserve"> -Staff</v>
      </c>
      <c r="C33" s="25">
        <f t="shared" ref="C33" si="3">+C9/C$4</f>
        <v>-0.23</v>
      </c>
      <c r="D33" s="92"/>
      <c r="E33" s="92"/>
      <c r="F33" s="92"/>
      <c r="G33" s="92"/>
      <c r="H33" s="92"/>
      <c r="I33" s="93"/>
    </row>
    <row r="34" spans="2:9">
      <c r="B34" s="28" t="str">
        <f>+Financials!B40</f>
        <v xml:space="preserve"> -Fees&amp;Charges</v>
      </c>
      <c r="C34" s="25">
        <f t="shared" ref="C34" si="4">+C10/C$4</f>
        <v>-0.13800000000000001</v>
      </c>
      <c r="D34" s="92"/>
      <c r="E34" s="92"/>
      <c r="F34" s="92"/>
      <c r="G34" s="92"/>
      <c r="H34" s="92"/>
      <c r="I34" s="93"/>
    </row>
    <row r="35" spans="2:9">
      <c r="B35" s="28" t="str">
        <f>+Financials!B41</f>
        <v xml:space="preserve"> -Maint&amp;Repair</v>
      </c>
      <c r="C35" s="25">
        <f t="shared" ref="C35" si="5">+C11/C$4</f>
        <v>-8.2799999999999999E-2</v>
      </c>
      <c r="D35" s="92"/>
      <c r="E35" s="92"/>
      <c r="F35" s="92"/>
      <c r="G35" s="92"/>
      <c r="H35" s="92"/>
      <c r="I35" s="93"/>
    </row>
    <row r="36" spans="2:9">
      <c r="B36" s="28" t="str">
        <f>+Financials!B42</f>
        <v xml:space="preserve"> -Other Costs</v>
      </c>
      <c r="C36" s="25">
        <f t="shared" ref="C36" si="6">+C12/C$4</f>
        <v>-0.12006</v>
      </c>
      <c r="D36" s="92"/>
      <c r="E36" s="92"/>
      <c r="F36" s="92"/>
      <c r="G36" s="92"/>
      <c r="H36" s="92"/>
      <c r="I36" s="93"/>
    </row>
    <row r="37" spans="2:9">
      <c r="B37" s="128" t="str">
        <f>+Financials!B43</f>
        <v xml:space="preserve"> =EBITDAR</v>
      </c>
      <c r="C37" s="129">
        <f t="shared" ref="C37" si="7">+C13/C$4</f>
        <v>0.14163999999999993</v>
      </c>
      <c r="D37" s="130"/>
      <c r="E37" s="130"/>
      <c r="F37" s="130"/>
      <c r="G37" s="130"/>
      <c r="H37" s="130"/>
      <c r="I37" s="131"/>
    </row>
    <row r="38" spans="2:9" s="133" customFormat="1">
      <c r="B38" s="1" t="str">
        <f>+Financials!B44</f>
        <v xml:space="preserve"> -Rent Costs</v>
      </c>
      <c r="C38" s="132">
        <f t="shared" ref="C38" si="8">+C14/C$4</f>
        <v>-1.2005999999999999E-2</v>
      </c>
      <c r="D38" s="126"/>
      <c r="E38" s="126"/>
      <c r="F38" s="126"/>
      <c r="G38" s="126"/>
      <c r="H38" s="126"/>
      <c r="I38" s="127"/>
    </row>
    <row r="39" spans="2:9">
      <c r="B39" s="35" t="str">
        <f>+Financials!B45</f>
        <v xml:space="preserve"> =EBITDA</v>
      </c>
      <c r="C39" s="112">
        <f t="shared" ref="C39" si="9">+C15/C$4</f>
        <v>0.12963399999999994</v>
      </c>
      <c r="D39" s="96"/>
      <c r="E39" s="96"/>
      <c r="F39" s="96"/>
      <c r="G39" s="96"/>
      <c r="H39" s="96"/>
      <c r="I39" s="97"/>
    </row>
    <row r="40" spans="2:9">
      <c r="B40" s="41" t="str">
        <f>+Financials!B46</f>
        <v>- D&amp;A</v>
      </c>
      <c r="C40" s="25">
        <f t="shared" ref="C40" si="10">+C16/C$4</f>
        <v>-7.0360761057573509E-2</v>
      </c>
      <c r="D40" s="92"/>
      <c r="E40" s="92"/>
      <c r="F40" s="92"/>
      <c r="G40" s="92"/>
      <c r="H40" s="92"/>
      <c r="I40" s="93"/>
    </row>
    <row r="41" spans="2:9">
      <c r="B41" s="128" t="str">
        <f>+Financials!B47</f>
        <v>= EBIT</v>
      </c>
      <c r="C41" s="129">
        <f t="shared" ref="C41" si="11">+C17/C$4</f>
        <v>5.9273238942426421E-2</v>
      </c>
      <c r="D41" s="130"/>
      <c r="E41" s="130"/>
      <c r="F41" s="130"/>
      <c r="G41" s="130"/>
      <c r="H41" s="130"/>
      <c r="I41" s="131"/>
    </row>
    <row r="42" spans="2:9">
      <c r="B42" s="134" t="str">
        <f>+Financials!B48</f>
        <v>- Interest</v>
      </c>
      <c r="C42" s="132">
        <f t="shared" ref="C42" si="12">+C18/C$4</f>
        <v>-1.3978608493063645E-2</v>
      </c>
      <c r="D42" s="126"/>
      <c r="E42" s="126"/>
      <c r="F42" s="126"/>
      <c r="G42" s="126"/>
      <c r="H42" s="126"/>
      <c r="I42" s="127"/>
    </row>
    <row r="43" spans="2:9">
      <c r="B43" s="35" t="str">
        <f>+Financials!B49</f>
        <v>=EBT</v>
      </c>
      <c r="C43" s="112">
        <f t="shared" ref="C43" si="13">+C19/C$4</f>
        <v>4.5289279536870342E-2</v>
      </c>
      <c r="D43" s="96"/>
      <c r="E43" s="96"/>
      <c r="F43" s="96"/>
      <c r="G43" s="96"/>
      <c r="H43" s="96"/>
      <c r="I43" s="97"/>
    </row>
    <row r="44" spans="2:9">
      <c r="B44" s="41" t="str">
        <f>+Financials!B50</f>
        <v>- Taxes</v>
      </c>
      <c r="C44" s="25">
        <f t="shared" ref="C44" si="14">+C20/C$4</f>
        <v>-1.0660453951780861E-2</v>
      </c>
      <c r="D44" s="126"/>
      <c r="E44" s="126"/>
      <c r="F44" s="126"/>
      <c r="G44" s="126"/>
      <c r="H44" s="126"/>
      <c r="I44" s="127"/>
    </row>
    <row r="45" spans="2:9" ht="15.75" thickBot="1">
      <c r="B45" s="154" t="str">
        <f>+Financials!B51</f>
        <v>= Net Income</v>
      </c>
      <c r="C45" s="155">
        <f t="shared" ref="C45" si="15">+C22/C$4</f>
        <v>3.4628825585089486E-2</v>
      </c>
      <c r="D45" s="156"/>
      <c r="E45" s="156"/>
      <c r="F45" s="156"/>
      <c r="G45" s="156"/>
      <c r="H45" s="156"/>
      <c r="I45" s="157"/>
    </row>
    <row r="48" spans="2:9">
      <c r="B48" s="159" t="s">
        <v>13</v>
      </c>
      <c r="C48" s="160">
        <f>+C22/BAL!C17</f>
        <v>0.10637605725439167</v>
      </c>
      <c r="D48" s="160"/>
      <c r="E48" s="160"/>
      <c r="F48" s="160"/>
      <c r="G48" s="160"/>
      <c r="H48" s="160"/>
      <c r="I48" s="160"/>
    </row>
    <row r="49" spans="2:9">
      <c r="B49" t="s">
        <v>129</v>
      </c>
      <c r="C49" s="158">
        <f>+C45</f>
        <v>3.4628825585089486E-2</v>
      </c>
      <c r="D49" s="158"/>
      <c r="E49" s="158"/>
      <c r="F49" s="158"/>
      <c r="G49" s="158"/>
      <c r="H49" s="158"/>
      <c r="I49" s="158"/>
    </row>
    <row r="50" spans="2:9">
      <c r="B50" t="s">
        <v>130</v>
      </c>
      <c r="C50" s="161">
        <f>+C4/BAL!C16</f>
        <v>0.91451722245537015</v>
      </c>
      <c r="D50" s="161"/>
      <c r="E50" s="161"/>
      <c r="F50" s="161"/>
      <c r="G50" s="161"/>
      <c r="H50" s="161"/>
      <c r="I50" s="161"/>
    </row>
    <row r="51" spans="2:9">
      <c r="B51" t="s">
        <v>131</v>
      </c>
      <c r="C51" s="161">
        <f>+BAL!C16/BAL!C17</f>
        <v>3.359032747777055</v>
      </c>
      <c r="D51" s="161"/>
      <c r="E51" s="161"/>
      <c r="F51" s="161"/>
      <c r="G51" s="161"/>
      <c r="H51" s="161"/>
      <c r="I51" s="16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I20"/>
  <sheetViews>
    <sheetView showGridLines="0" zoomScale="90" zoomScaleNormal="90" workbookViewId="0"/>
  </sheetViews>
  <sheetFormatPr defaultRowHeight="15"/>
  <cols>
    <col min="2" max="2" width="18.5703125" bestFit="1" customWidth="1"/>
  </cols>
  <sheetData>
    <row r="2" spans="2:9" ht="15.75" thickBot="1">
      <c r="B2" s="58" t="s">
        <v>68</v>
      </c>
      <c r="C2" s="59"/>
      <c r="D2" s="59"/>
      <c r="E2" s="59"/>
      <c r="F2" s="59"/>
      <c r="G2" s="59"/>
      <c r="H2" s="59"/>
      <c r="I2" s="59"/>
    </row>
    <row r="3" spans="2:9" ht="15.75" thickBot="1">
      <c r="B3" s="108"/>
      <c r="C3" s="109">
        <f>+Financials!C34</f>
        <v>2016</v>
      </c>
      <c r="D3" s="109" t="str">
        <f>+Financials!D34</f>
        <v>2017F</v>
      </c>
      <c r="E3" s="109" t="str">
        <f>+Financials!E34</f>
        <v>2018F</v>
      </c>
      <c r="F3" s="109" t="str">
        <f>+Financials!F34</f>
        <v>2019F</v>
      </c>
      <c r="G3" s="109" t="str">
        <f>+Financials!G34</f>
        <v>2020F</v>
      </c>
      <c r="H3" s="109" t="str">
        <f>+Financials!H34</f>
        <v>2021F</v>
      </c>
      <c r="I3" s="110" t="str">
        <f>+Financials!I34</f>
        <v>2022F</v>
      </c>
    </row>
    <row r="4" spans="2:9">
      <c r="B4" s="237" t="s">
        <v>14</v>
      </c>
      <c r="C4" s="238">
        <f>+Financials!C56</f>
        <v>3246.001585999998</v>
      </c>
      <c r="D4" s="239"/>
      <c r="E4" s="239"/>
      <c r="F4" s="239"/>
      <c r="G4" s="239"/>
      <c r="H4" s="239"/>
      <c r="I4" s="240"/>
    </row>
    <row r="5" spans="2:9">
      <c r="B5" s="241" t="s">
        <v>52</v>
      </c>
      <c r="C5" s="224">
        <f>+Financials!C57</f>
        <v>1679.1515859999981</v>
      </c>
      <c r="D5" s="225"/>
      <c r="E5" s="225"/>
      <c r="F5" s="225"/>
      <c r="G5" s="225"/>
      <c r="H5" s="225"/>
      <c r="I5" s="226"/>
    </row>
    <row r="6" spans="2:9">
      <c r="B6" s="241" t="s">
        <v>53</v>
      </c>
      <c r="C6" s="224">
        <f>+Financials!C58</f>
        <v>1993.25</v>
      </c>
      <c r="D6" s="225"/>
      <c r="E6" s="225"/>
      <c r="F6" s="225"/>
      <c r="G6" s="225"/>
      <c r="H6" s="225"/>
      <c r="I6" s="226"/>
    </row>
    <row r="7" spans="2:9">
      <c r="B7" s="241" t="s">
        <v>18</v>
      </c>
      <c r="C7" s="224">
        <f>+Financials!C59</f>
        <v>-211.39999999999998</v>
      </c>
      <c r="D7" s="225"/>
      <c r="E7" s="225"/>
      <c r="F7" s="225"/>
      <c r="G7" s="225"/>
      <c r="H7" s="225"/>
      <c r="I7" s="226"/>
    </row>
    <row r="8" spans="2:9">
      <c r="B8" s="242" t="s">
        <v>25</v>
      </c>
      <c r="C8" s="228">
        <f>+Financials!C60</f>
        <v>-215</v>
      </c>
      <c r="D8" s="229"/>
      <c r="E8" s="229"/>
      <c r="F8" s="229"/>
      <c r="G8" s="229"/>
      <c r="H8" s="229"/>
      <c r="I8" s="230"/>
    </row>
    <row r="9" spans="2:9">
      <c r="B9" s="243" t="s">
        <v>15</v>
      </c>
      <c r="C9" s="234">
        <f>+Financials!C61</f>
        <v>-2107</v>
      </c>
      <c r="D9" s="235"/>
      <c r="E9" s="235"/>
      <c r="F9" s="235"/>
      <c r="G9" s="235"/>
      <c r="H9" s="235"/>
      <c r="I9" s="236"/>
    </row>
    <row r="10" spans="2:9">
      <c r="B10" s="241" t="s">
        <v>19</v>
      </c>
      <c r="C10" s="224">
        <f>+Financials!C62</f>
        <v>-2432</v>
      </c>
      <c r="D10" s="225"/>
      <c r="E10" s="225"/>
      <c r="F10" s="225"/>
      <c r="G10" s="225"/>
      <c r="H10" s="225"/>
      <c r="I10" s="226"/>
    </row>
    <row r="11" spans="2:9">
      <c r="B11" s="244" t="s">
        <v>20</v>
      </c>
      <c r="C11" s="228">
        <f>+Financials!C63</f>
        <v>325</v>
      </c>
      <c r="D11" s="229"/>
      <c r="E11" s="229"/>
      <c r="F11" s="229"/>
      <c r="G11" s="229"/>
      <c r="H11" s="229"/>
      <c r="I11" s="230"/>
    </row>
    <row r="12" spans="2:9">
      <c r="B12" s="243" t="s">
        <v>16</v>
      </c>
      <c r="C12" s="234">
        <f>+Financials!C64</f>
        <v>-1158</v>
      </c>
      <c r="D12" s="235"/>
      <c r="E12" s="235"/>
      <c r="F12" s="235"/>
      <c r="G12" s="235"/>
      <c r="H12" s="235"/>
      <c r="I12" s="236"/>
    </row>
    <row r="13" spans="2:9">
      <c r="B13" s="241" t="s">
        <v>54</v>
      </c>
      <c r="C13" s="224">
        <f>+Financials!C65</f>
        <v>-396</v>
      </c>
      <c r="D13" s="225"/>
      <c r="E13" s="225"/>
      <c r="F13" s="225"/>
      <c r="G13" s="225"/>
      <c r="H13" s="225"/>
      <c r="I13" s="226"/>
    </row>
    <row r="14" spans="2:9">
      <c r="B14" s="241" t="s">
        <v>21</v>
      </c>
      <c r="C14" s="224">
        <f>+Financials!C66</f>
        <v>-578</v>
      </c>
      <c r="D14" s="225"/>
      <c r="E14" s="225"/>
      <c r="F14" s="225"/>
      <c r="G14" s="225"/>
      <c r="H14" s="225"/>
      <c r="I14" s="226"/>
    </row>
    <row r="15" spans="2:9" ht="15.75" thickBot="1">
      <c r="B15" s="245" t="s">
        <v>26</v>
      </c>
      <c r="C15" s="231">
        <f>+Financials!C67</f>
        <v>-184</v>
      </c>
      <c r="D15" s="232"/>
      <c r="E15" s="232"/>
      <c r="F15" s="232"/>
      <c r="G15" s="232"/>
      <c r="H15" s="232"/>
      <c r="I15" s="233"/>
    </row>
    <row r="16" spans="2:9">
      <c r="B16" s="227"/>
      <c r="C16" s="224"/>
      <c r="D16" s="225"/>
      <c r="E16" s="225"/>
      <c r="F16" s="225"/>
      <c r="G16" s="225"/>
      <c r="H16" s="225"/>
      <c r="I16" s="226"/>
    </row>
    <row r="17" spans="2:9">
      <c r="B17" s="246" t="s">
        <v>17</v>
      </c>
      <c r="C17" s="234">
        <f>+Financials!C69</f>
        <v>-18.998414000001958</v>
      </c>
      <c r="D17" s="235"/>
      <c r="E17" s="235"/>
      <c r="F17" s="235"/>
      <c r="G17" s="235"/>
      <c r="H17" s="235"/>
      <c r="I17" s="236"/>
    </row>
    <row r="18" spans="2:9">
      <c r="B18" s="246"/>
      <c r="C18" s="234"/>
      <c r="D18" s="235"/>
      <c r="E18" s="235"/>
      <c r="F18" s="235"/>
      <c r="G18" s="235"/>
      <c r="H18" s="235"/>
      <c r="I18" s="236"/>
    </row>
    <row r="19" spans="2:9">
      <c r="B19" s="227" t="s">
        <v>22</v>
      </c>
      <c r="C19" s="224">
        <f>+Financials!C71</f>
        <v>1249.998414000002</v>
      </c>
      <c r="D19" s="225"/>
      <c r="E19" s="225"/>
      <c r="F19" s="225"/>
      <c r="G19" s="225"/>
      <c r="H19" s="225"/>
      <c r="I19" s="226"/>
    </row>
    <row r="20" spans="2:9" ht="15.75" thickBot="1">
      <c r="B20" s="247" t="s">
        <v>23</v>
      </c>
      <c r="C20" s="231">
        <f>+Financials!C72</f>
        <v>1231</v>
      </c>
      <c r="D20" s="232"/>
      <c r="E20" s="232"/>
      <c r="F20" s="232"/>
      <c r="G20" s="232"/>
      <c r="H20" s="232"/>
      <c r="I20" s="23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K41"/>
  <sheetViews>
    <sheetView showGridLines="0" zoomScale="90" zoomScaleNormal="90" workbookViewId="0"/>
  </sheetViews>
  <sheetFormatPr defaultColWidth="8.7109375" defaultRowHeight="15"/>
  <cols>
    <col min="1" max="1" width="8.7109375" style="214"/>
    <col min="2" max="2" width="32.5703125" style="214" bestFit="1" customWidth="1"/>
    <col min="3" max="9" width="7.5703125" style="213" customWidth="1"/>
    <col min="10" max="16384" width="8.7109375" style="214"/>
  </cols>
  <sheetData>
    <row r="1" spans="2:11" ht="15.75" thickBot="1">
      <c r="B1" s="60"/>
    </row>
    <row r="2" spans="2:11" ht="15.75" thickBot="1">
      <c r="B2" s="204" t="s">
        <v>133</v>
      </c>
      <c r="C2" s="205">
        <f>+IS!C3</f>
        <v>2016</v>
      </c>
      <c r="D2" s="205" t="str">
        <f>+IS!D3</f>
        <v>2017F</v>
      </c>
      <c r="E2" s="205" t="str">
        <f>+IS!E3</f>
        <v>2018F</v>
      </c>
      <c r="F2" s="205" t="str">
        <f>+IS!F3</f>
        <v>2019F</v>
      </c>
      <c r="G2" s="205" t="str">
        <f>+IS!G3</f>
        <v>2020F</v>
      </c>
      <c r="H2" s="205" t="str">
        <f>+IS!H3</f>
        <v>2021F</v>
      </c>
      <c r="I2" s="206" t="str">
        <f>+IS!I3</f>
        <v>2022F</v>
      </c>
    </row>
    <row r="3" spans="2:11">
      <c r="B3" s="203" t="s">
        <v>134</v>
      </c>
      <c r="C3" s="207"/>
      <c r="D3" s="207"/>
      <c r="E3" s="207"/>
      <c r="F3" s="207"/>
      <c r="G3" s="207"/>
      <c r="H3" s="207"/>
      <c r="I3" s="208"/>
      <c r="J3" s="215"/>
      <c r="K3" s="215"/>
    </row>
    <row r="4" spans="2:11">
      <c r="B4" s="65" t="s">
        <v>135</v>
      </c>
      <c r="C4" s="209">
        <f>+SUM(BAL!C10:C15)/SUM(BAL!C25:C28)</f>
        <v>1.0105537621057858</v>
      </c>
      <c r="D4" s="209"/>
      <c r="E4" s="209"/>
      <c r="F4" s="209"/>
      <c r="G4" s="209"/>
      <c r="H4" s="209"/>
      <c r="I4" s="210"/>
      <c r="J4" s="215"/>
      <c r="K4" s="215"/>
    </row>
    <row r="5" spans="2:11">
      <c r="B5" s="65" t="s">
        <v>136</v>
      </c>
      <c r="C5" s="209"/>
      <c r="D5" s="209"/>
      <c r="E5" s="209"/>
      <c r="F5" s="209"/>
      <c r="G5" s="209"/>
      <c r="H5" s="209"/>
      <c r="I5" s="210"/>
      <c r="J5" s="215"/>
      <c r="K5" s="215"/>
    </row>
    <row r="6" spans="2:11" ht="15.75" thickBot="1">
      <c r="B6" s="74" t="s">
        <v>137</v>
      </c>
      <c r="C6" s="211"/>
      <c r="D6" s="211"/>
      <c r="E6" s="211"/>
      <c r="F6" s="211"/>
      <c r="G6" s="211"/>
      <c r="H6" s="211"/>
      <c r="I6" s="212"/>
      <c r="J6" s="215"/>
      <c r="K6" s="215"/>
    </row>
    <row r="7" spans="2:11">
      <c r="B7" s="203" t="s">
        <v>138</v>
      </c>
      <c r="C7" s="207"/>
      <c r="D7" s="207"/>
      <c r="E7" s="207"/>
      <c r="F7" s="207"/>
      <c r="G7" s="207"/>
      <c r="H7" s="207"/>
      <c r="I7" s="208"/>
      <c r="J7" s="215"/>
      <c r="K7" s="215"/>
    </row>
    <row r="8" spans="2:11">
      <c r="B8" s="65" t="s">
        <v>139</v>
      </c>
      <c r="C8" s="216">
        <f>+IS!C4/BAL!C16</f>
        <v>0.91451722245537015</v>
      </c>
      <c r="D8" s="216"/>
      <c r="E8" s="216"/>
      <c r="F8" s="216"/>
      <c r="G8" s="216"/>
      <c r="H8" s="216"/>
      <c r="I8" s="217"/>
      <c r="J8" s="215"/>
      <c r="K8" s="215"/>
    </row>
    <row r="9" spans="2:11">
      <c r="B9" s="65" t="s">
        <v>140</v>
      </c>
      <c r="C9" s="216"/>
      <c r="D9" s="216"/>
      <c r="E9" s="216"/>
      <c r="F9" s="216"/>
      <c r="G9" s="216"/>
      <c r="H9" s="216"/>
      <c r="I9" s="217"/>
      <c r="J9" s="215"/>
      <c r="K9" s="215"/>
    </row>
    <row r="10" spans="2:11">
      <c r="B10" s="65" t="s">
        <v>141</v>
      </c>
      <c r="C10" s="216"/>
      <c r="D10" s="216"/>
      <c r="E10" s="216"/>
      <c r="F10" s="216"/>
      <c r="G10" s="216"/>
      <c r="H10" s="216"/>
      <c r="I10" s="217"/>
      <c r="J10" s="215"/>
      <c r="K10" s="215"/>
    </row>
    <row r="11" spans="2:11">
      <c r="B11" s="65" t="s">
        <v>142</v>
      </c>
      <c r="C11" s="216"/>
      <c r="D11" s="216"/>
      <c r="E11" s="216"/>
      <c r="F11" s="216"/>
      <c r="G11" s="216"/>
      <c r="H11" s="216"/>
      <c r="I11" s="217"/>
      <c r="J11" s="215"/>
      <c r="K11" s="215"/>
    </row>
    <row r="12" spans="2:11">
      <c r="B12" s="65" t="s">
        <v>143</v>
      </c>
      <c r="C12" s="216"/>
      <c r="D12" s="216"/>
      <c r="E12" s="216"/>
      <c r="F12" s="216"/>
      <c r="G12" s="216"/>
      <c r="H12" s="216"/>
      <c r="I12" s="217"/>
      <c r="J12" s="215"/>
      <c r="K12" s="215"/>
    </row>
    <row r="13" spans="2:11">
      <c r="B13" s="65" t="s">
        <v>144</v>
      </c>
      <c r="C13" s="216"/>
      <c r="D13" s="216"/>
      <c r="E13" s="216"/>
      <c r="F13" s="216"/>
      <c r="G13" s="216"/>
      <c r="H13" s="216"/>
      <c r="I13" s="217"/>
      <c r="J13" s="215"/>
      <c r="K13" s="215"/>
    </row>
    <row r="14" spans="2:11">
      <c r="B14" s="65" t="s">
        <v>145</v>
      </c>
      <c r="C14" s="216"/>
      <c r="D14" s="216"/>
      <c r="E14" s="216"/>
      <c r="F14" s="216"/>
      <c r="G14" s="216"/>
      <c r="H14" s="216"/>
      <c r="I14" s="217"/>
      <c r="J14" s="215"/>
      <c r="K14" s="215"/>
    </row>
    <row r="15" spans="2:11">
      <c r="B15" s="65" t="s">
        <v>146</v>
      </c>
      <c r="C15" s="216"/>
      <c r="D15" s="216"/>
      <c r="E15" s="216"/>
      <c r="F15" s="216"/>
      <c r="G15" s="216"/>
      <c r="H15" s="216"/>
      <c r="I15" s="217"/>
      <c r="J15" s="215"/>
      <c r="K15" s="215"/>
    </row>
    <row r="16" spans="2:11">
      <c r="B16" s="65" t="s">
        <v>147</v>
      </c>
      <c r="C16" s="216"/>
      <c r="D16" s="216"/>
      <c r="E16" s="216"/>
      <c r="F16" s="216"/>
      <c r="G16" s="216"/>
      <c r="H16" s="216"/>
      <c r="I16" s="217"/>
      <c r="J16" s="215"/>
      <c r="K16" s="215"/>
    </row>
    <row r="17" spans="2:11" ht="15.75" thickBot="1">
      <c r="B17" s="74" t="s">
        <v>148</v>
      </c>
      <c r="C17" s="218"/>
      <c r="D17" s="218"/>
      <c r="E17" s="218"/>
      <c r="F17" s="218"/>
      <c r="G17" s="218"/>
      <c r="H17" s="218"/>
      <c r="I17" s="219"/>
      <c r="J17" s="215"/>
      <c r="K17" s="215"/>
    </row>
    <row r="18" spans="2:11">
      <c r="B18" s="203" t="s">
        <v>149</v>
      </c>
      <c r="C18" s="220"/>
      <c r="D18" s="220"/>
      <c r="E18" s="220"/>
      <c r="F18" s="220"/>
      <c r="G18" s="220"/>
      <c r="H18" s="220"/>
      <c r="I18" s="221"/>
      <c r="J18" s="215"/>
      <c r="K18" s="215"/>
    </row>
    <row r="19" spans="2:11">
      <c r="B19" s="65" t="s">
        <v>150</v>
      </c>
      <c r="C19" s="222"/>
      <c r="D19" s="216"/>
      <c r="E19" s="216"/>
      <c r="F19" s="216"/>
      <c r="G19" s="216"/>
      <c r="H19" s="216"/>
      <c r="I19" s="217"/>
      <c r="J19" s="215"/>
      <c r="K19" s="215"/>
    </row>
    <row r="20" spans="2:11">
      <c r="B20" s="65" t="s">
        <v>151</v>
      </c>
      <c r="C20" s="216"/>
      <c r="D20" s="216"/>
      <c r="E20" s="216"/>
      <c r="F20" s="216"/>
      <c r="G20" s="216"/>
      <c r="H20" s="216"/>
      <c r="I20" s="217"/>
      <c r="J20" s="215"/>
      <c r="K20" s="215"/>
    </row>
    <row r="21" spans="2:11">
      <c r="B21" s="65" t="s">
        <v>152</v>
      </c>
      <c r="C21" s="216"/>
      <c r="D21" s="216"/>
      <c r="E21" s="216"/>
      <c r="F21" s="216"/>
      <c r="G21" s="216"/>
      <c r="H21" s="216"/>
      <c r="I21" s="217"/>
      <c r="J21" s="215"/>
      <c r="K21" s="215"/>
    </row>
    <row r="22" spans="2:11">
      <c r="B22" s="65" t="s">
        <v>153</v>
      </c>
      <c r="C22" s="222">
        <f>+IS!C22/IS!C4</f>
        <v>3.4628825585089486E-2</v>
      </c>
      <c r="D22" s="216"/>
      <c r="E22" s="216"/>
      <c r="F22" s="216"/>
      <c r="G22" s="216"/>
      <c r="H22" s="216"/>
      <c r="I22" s="217"/>
      <c r="J22" s="215"/>
      <c r="K22" s="215"/>
    </row>
    <row r="23" spans="2:11">
      <c r="B23" s="65" t="s">
        <v>154</v>
      </c>
      <c r="C23" s="216"/>
      <c r="D23" s="216"/>
      <c r="E23" s="216"/>
      <c r="F23" s="216"/>
      <c r="G23" s="216"/>
      <c r="H23" s="216"/>
      <c r="I23" s="217"/>
      <c r="J23" s="215"/>
      <c r="K23" s="215"/>
    </row>
    <row r="24" spans="2:11">
      <c r="B24" s="65" t="s">
        <v>155</v>
      </c>
      <c r="C24" s="216"/>
      <c r="D24" s="216"/>
      <c r="E24" s="216"/>
      <c r="F24" s="216"/>
      <c r="G24" s="216"/>
      <c r="H24" s="216"/>
      <c r="I24" s="217"/>
      <c r="J24" s="215"/>
      <c r="K24" s="215"/>
    </row>
    <row r="25" spans="2:11">
      <c r="B25" s="65" t="s">
        <v>156</v>
      </c>
      <c r="C25" s="216"/>
      <c r="D25" s="216"/>
      <c r="E25" s="216"/>
      <c r="F25" s="216"/>
      <c r="G25" s="216"/>
      <c r="H25" s="216"/>
      <c r="I25" s="217"/>
      <c r="J25" s="215"/>
      <c r="K25" s="215"/>
    </row>
    <row r="26" spans="2:11">
      <c r="B26" s="65" t="s">
        <v>157</v>
      </c>
      <c r="C26" s="216"/>
      <c r="D26" s="216"/>
      <c r="E26" s="216"/>
      <c r="F26" s="216"/>
      <c r="G26" s="216"/>
      <c r="H26" s="216"/>
      <c r="I26" s="217"/>
      <c r="J26" s="215"/>
      <c r="K26" s="215"/>
    </row>
    <row r="27" spans="2:11" ht="15.75" thickBot="1">
      <c r="B27" s="74" t="s">
        <v>158</v>
      </c>
      <c r="C27" s="218"/>
      <c r="D27" s="218"/>
      <c r="E27" s="218"/>
      <c r="F27" s="218"/>
      <c r="G27" s="218"/>
      <c r="H27" s="218"/>
      <c r="I27" s="219"/>
      <c r="J27" s="215"/>
      <c r="K27" s="215"/>
    </row>
    <row r="28" spans="2:11">
      <c r="B28" s="203" t="s">
        <v>159</v>
      </c>
      <c r="C28" s="220"/>
      <c r="D28" s="220"/>
      <c r="E28" s="220"/>
      <c r="F28" s="220"/>
      <c r="G28" s="220"/>
      <c r="H28" s="220"/>
      <c r="I28" s="221"/>
      <c r="J28" s="215"/>
      <c r="K28" s="215"/>
    </row>
    <row r="29" spans="2:11">
      <c r="B29" s="65" t="s">
        <v>160</v>
      </c>
      <c r="C29" s="216"/>
      <c r="D29" s="216"/>
      <c r="E29" s="216"/>
      <c r="F29" s="216"/>
      <c r="G29" s="216"/>
      <c r="H29" s="216"/>
      <c r="I29" s="217"/>
      <c r="J29" s="215"/>
      <c r="K29" s="215"/>
    </row>
    <row r="30" spans="2:11">
      <c r="B30" s="65" t="s">
        <v>161</v>
      </c>
      <c r="C30" s="216"/>
      <c r="D30" s="216"/>
      <c r="E30" s="216"/>
      <c r="F30" s="216"/>
      <c r="G30" s="216"/>
      <c r="H30" s="216"/>
      <c r="I30" s="217"/>
      <c r="J30" s="215"/>
      <c r="K30" s="215"/>
    </row>
    <row r="31" spans="2:11">
      <c r="B31" s="65" t="s">
        <v>162</v>
      </c>
      <c r="C31" s="216"/>
      <c r="D31" s="216"/>
      <c r="E31" s="216"/>
      <c r="F31" s="216"/>
      <c r="G31" s="216"/>
      <c r="H31" s="216"/>
      <c r="I31" s="217"/>
      <c r="J31" s="215"/>
      <c r="K31" s="215"/>
    </row>
    <row r="32" spans="2:11">
      <c r="B32" s="65" t="s">
        <v>163</v>
      </c>
      <c r="C32" s="216"/>
      <c r="D32" s="216"/>
      <c r="E32" s="216"/>
      <c r="F32" s="216"/>
      <c r="G32" s="216"/>
      <c r="H32" s="216"/>
      <c r="I32" s="217"/>
      <c r="J32" s="215"/>
      <c r="K32" s="215"/>
    </row>
    <row r="33" spans="2:11">
      <c r="B33" s="65" t="s">
        <v>164</v>
      </c>
      <c r="C33" s="216"/>
      <c r="D33" s="216"/>
      <c r="E33" s="216"/>
      <c r="F33" s="216"/>
      <c r="G33" s="216"/>
      <c r="H33" s="216"/>
      <c r="I33" s="217"/>
      <c r="J33" s="215"/>
      <c r="K33" s="215"/>
    </row>
    <row r="34" spans="2:11" ht="15.75" thickBot="1">
      <c r="B34" s="74" t="s">
        <v>165</v>
      </c>
      <c r="C34" s="218"/>
      <c r="D34" s="218"/>
      <c r="E34" s="218"/>
      <c r="F34" s="218"/>
      <c r="G34" s="218"/>
      <c r="H34" s="218"/>
      <c r="I34" s="219"/>
      <c r="J34" s="215"/>
      <c r="K34" s="215"/>
    </row>
    <row r="35" spans="2:11">
      <c r="B35" s="203" t="s">
        <v>166</v>
      </c>
      <c r="C35" s="220"/>
      <c r="D35" s="220"/>
      <c r="E35" s="220"/>
      <c r="F35" s="220"/>
      <c r="G35" s="220"/>
      <c r="H35" s="220"/>
      <c r="I35" s="221"/>
      <c r="J35" s="215"/>
      <c r="K35" s="215"/>
    </row>
    <row r="36" spans="2:11">
      <c r="B36" s="65" t="s">
        <v>167</v>
      </c>
      <c r="C36" s="216"/>
      <c r="D36" s="216"/>
      <c r="E36" s="216"/>
      <c r="F36" s="216"/>
      <c r="G36" s="216"/>
      <c r="H36" s="216"/>
      <c r="I36" s="217"/>
      <c r="J36" s="215"/>
      <c r="K36" s="215"/>
    </row>
    <row r="37" spans="2:11">
      <c r="B37" s="65" t="s">
        <v>168</v>
      </c>
      <c r="C37" s="216"/>
      <c r="D37" s="216"/>
      <c r="E37" s="216"/>
      <c r="F37" s="216"/>
      <c r="G37" s="216"/>
      <c r="H37" s="216"/>
      <c r="I37" s="217"/>
      <c r="J37" s="215"/>
      <c r="K37" s="215"/>
    </row>
    <row r="38" spans="2:11">
      <c r="B38" s="65" t="s">
        <v>169</v>
      </c>
      <c r="C38" s="216"/>
      <c r="D38" s="216"/>
      <c r="E38" s="216"/>
      <c r="F38" s="216"/>
      <c r="G38" s="216"/>
      <c r="H38" s="216"/>
      <c r="I38" s="217"/>
      <c r="J38" s="215"/>
      <c r="K38" s="215"/>
    </row>
    <row r="39" spans="2:11" ht="15.75" thickBot="1">
      <c r="B39" s="74" t="s">
        <v>170</v>
      </c>
      <c r="C39" s="218"/>
      <c r="D39" s="218"/>
      <c r="E39" s="218"/>
      <c r="F39" s="218"/>
      <c r="G39" s="218"/>
      <c r="H39" s="218"/>
      <c r="I39" s="219"/>
      <c r="J39" s="215"/>
      <c r="K39" s="215"/>
    </row>
    <row r="40" spans="2:11">
      <c r="C40" s="223"/>
      <c r="D40" s="223"/>
      <c r="E40" s="223"/>
      <c r="F40" s="223"/>
      <c r="G40" s="223"/>
      <c r="H40" s="223"/>
      <c r="I40" s="223"/>
      <c r="J40" s="215"/>
      <c r="K40" s="215"/>
    </row>
    <row r="41" spans="2:11">
      <c r="C41" s="223"/>
      <c r="D41" s="223"/>
      <c r="E41" s="223"/>
      <c r="F41" s="223"/>
      <c r="G41" s="223"/>
      <c r="H41" s="223"/>
      <c r="I41" s="223"/>
      <c r="J41" s="215"/>
      <c r="K41" s="2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Financials</vt:lpstr>
      <vt:lpstr>Assumptions</vt:lpstr>
      <vt:lpstr>Revenues</vt:lpstr>
      <vt:lpstr>BAL</vt:lpstr>
      <vt:lpstr>IS</vt:lpstr>
      <vt:lpstr>CF</vt:lpstr>
      <vt:lpstr>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Victor Barros</cp:lastModifiedBy>
  <dcterms:created xsi:type="dcterms:W3CDTF">2015-06-05T18:17:20Z</dcterms:created>
  <dcterms:modified xsi:type="dcterms:W3CDTF">2020-10-15T00:15:28Z</dcterms:modified>
</cp:coreProperties>
</file>